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codeName="ThisWorkbook"/>
  <xr:revisionPtr revIDLastSave="0" documentId="13_ncr:1_{1DA443EC-A0B7-438B-B46F-107F2D5FB5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ift Work Calendar" sheetId="1" r:id="rId1"/>
  </sheets>
  <definedNames>
    <definedName name="AprSun1">DATE(CalendarYear,4,1)-WEEKDAY(DATE(CalendarYear,4,1))</definedName>
    <definedName name="AugSun1">DATE(CalendarYear,8,1)-WEEKDAY(DATE(CalendarYear,8,1))</definedName>
    <definedName name="CalendarYear">'Shift Work Calendar'!$AH$1</definedName>
    <definedName name="DecSun1">DATE(CalendarYear,12,1)-WEEKDAY(DATE(CalendarYear,12,1))</definedName>
    <definedName name="FebSun1">DATE(CalendarYear,2,1)-WEEKDAY(DATE(CalendarYear,2,1))</definedName>
    <definedName name="JanSun1">DATE(CalendarYear,1,1)-WEEKDAY(DATE(CalendarYear,1,1))</definedName>
    <definedName name="Job1_DayOff_Code">#REF!</definedName>
    <definedName name="Job1_Name">#REF!</definedName>
    <definedName name="Job1_Pattern">#REF!</definedName>
    <definedName name="Job1_Shift1_Code">#REF!</definedName>
    <definedName name="Job1_Shift2_Code">#REF!</definedName>
    <definedName name="Job1_Shift3_Code">#REF!</definedName>
    <definedName name="Job1_StartDate">#REF!</definedName>
    <definedName name="Job2_DayOff_Code">#REF!</definedName>
    <definedName name="Job2_Name">#REF!</definedName>
    <definedName name="Job2_Pattern">#REF!</definedName>
    <definedName name="Job2_Shift1_Code">#REF!</definedName>
    <definedName name="Job2_Shift2_Code">#REF!</definedName>
    <definedName name="Job2_Shift3_Code">#REF!</definedName>
    <definedName name="Job2_StartDate">#REF!</definedName>
    <definedName name="Job3_DayOff_Code">#REF!</definedName>
    <definedName name="Job3_Name">#REF!</definedName>
    <definedName name="Job3_Pattern">#REF!</definedName>
    <definedName name="Job3_Shift1_Code">#REF!</definedName>
    <definedName name="Job3_Shift2_Code">#REF!</definedName>
    <definedName name="Job3_Shift3_Code">#REF!</definedName>
    <definedName name="Job3_StartDate">#REF!</definedName>
    <definedName name="JulSun1">DATE(CalendarYear,7,1)-WEEKDAY(DATE(CalendarYear,7,1))</definedName>
    <definedName name="JunSun1">DATE(CalendarYear,6,1)-WEEKDAY(DATE(CalendarYear,6,1))</definedName>
    <definedName name="MarSun1">DATE(CalendarYear,3,1)-WEEKDAY(DATE(CalendarYear,3,1))</definedName>
    <definedName name="MaySun1">DATE(CalendarYear,5,1)-WEEKDAY(DATE(CalendarYear,5,1))</definedName>
    <definedName name="NovSun1">DATE(CalendarYear,11,1)-WEEKDAY(DATE(CalendarYear,11,1))</definedName>
    <definedName name="OctSun1">DATE(CalendarYear,10,1)-WEEKDAY(DATE(CalendarYear,10,1))</definedName>
    <definedName name="Range_Dates">'Shift Work Calendar'!$C$5:$AM$5,'Shift Work Calendar'!$C$11:$AM$11,'Shift Work Calendar'!$C$17:$AM$17,'Shift Work Calendar'!$C$23:$AM$23,'Shift Work Calendar'!$C$29:$AM$29,'Shift Work Calendar'!$C$35:$AM$35,'Shift Work Calendar'!$C$41:$AM$41,'Shift Work Calendar'!$C$47:$AM$47,'Shift Work Calendar'!$C$53:$AM$53,'Shift Work Calendar'!$C$59:$AM$59,'Shift Work Calendar'!$C$65:$AM$65,'Shift Work Calendar'!$C$71:$AM$71</definedName>
    <definedName name="Range_Days">'Shift Work Calendar'!$C$7:$AM$9,'Shift Work Calendar'!$C$13:$AM$15,'Shift Work Calendar'!$C$19:$AM$21,'Shift Work Calendar'!$C$25:$AM$27,'Shift Work Calendar'!$C$31:$AM$33,'Shift Work Calendar'!$C$37:$AM$39,'Shift Work Calendar'!$C$43:$AM$45,'Shift Work Calendar'!$C$49:$AM$51,'Shift Work Calendar'!$C$55:$AM$57,'Shift Work Calendar'!$C$61:$AM$63,'Shift Work Calendar'!$C$67:$AM$69,'Shift Work Calendar'!$C$73:$AM$75</definedName>
    <definedName name="Range_Weekdays">'Shift Work Calendar'!$C$6:$AM$6,'Shift Work Calendar'!$C$12:$AM$12,'Shift Work Calendar'!$C$18:$AM$18,'Shift Work Calendar'!$C$24:$AM$24,'Shift Work Calendar'!$C$30:$AM$30,'Shift Work Calendar'!$C$36:$AM$36,'Shift Work Calendar'!$C$42:$AM$42,'Shift Work Calendar'!$C$48:$AM$48,'Shift Work Calendar'!$C$54:$AM$54,'Shift Work Calendar'!$C$60:$AM$60,'Shift Work Calendar'!$C$66:$AM$66,'Shift Work Calendar'!$C$72:$AM$72</definedName>
    <definedName name="SepSun1">DATE(CalendarYear,9,1)-WEEKDAY(DATE(CalendarYear,9,1))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71" i="1" l="1"/>
  <c r="AL71" i="1"/>
  <c r="AK71" i="1"/>
  <c r="AJ71" i="1"/>
  <c r="AI71" i="1"/>
  <c r="AH71" i="1"/>
  <c r="AG71" i="1"/>
  <c r="AF71" i="1"/>
  <c r="AE71" i="1"/>
  <c r="AD71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B65" i="1"/>
  <c r="AM59" i="1"/>
  <c r="AL59" i="1"/>
  <c r="AK59" i="1"/>
  <c r="AJ59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M53" i="1"/>
  <c r="AL53" i="1"/>
  <c r="AK53" i="1"/>
  <c r="AJ53" i="1"/>
  <c r="AI53" i="1"/>
  <c r="AH53" i="1"/>
  <c r="AG53" i="1"/>
  <c r="AF53" i="1"/>
  <c r="AE53" i="1"/>
  <c r="AD53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H53" i="1"/>
  <c r="G53" i="1"/>
  <c r="F53" i="1"/>
  <c r="E53" i="1"/>
  <c r="D53" i="1"/>
  <c r="C53" i="1"/>
  <c r="B53" i="1"/>
  <c r="AM47" i="1"/>
  <c r="AL47" i="1"/>
  <c r="AK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H41" i="1"/>
  <c r="G41" i="1"/>
  <c r="F41" i="1"/>
  <c r="E41" i="1"/>
  <c r="D41" i="1"/>
  <c r="C41" i="1"/>
  <c r="B41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M23" i="1"/>
  <c r="AL23" i="1"/>
  <c r="AK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AM17" i="1"/>
  <c r="AL17" i="1"/>
  <c r="AK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D5" i="1"/>
  <c r="C5" i="1"/>
  <c r="B17" i="1"/>
  <c r="B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AM5" i="1" l="1"/>
  <c r="AL5" i="1"/>
  <c r="AK5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B5" i="1" l="1"/>
</calcChain>
</file>

<file path=xl/sharedStrings.xml><?xml version="1.0" encoding="utf-8"?>
<sst xmlns="http://schemas.openxmlformats.org/spreadsheetml/2006/main" count="498" uniqueCount="13">
  <si>
    <t>Su</t>
  </si>
  <si>
    <t>Mo</t>
  </si>
  <si>
    <t>Tu</t>
  </si>
  <si>
    <t>We</t>
  </si>
  <si>
    <t>Th</t>
  </si>
  <si>
    <t>Fr</t>
  </si>
  <si>
    <t>Sa</t>
  </si>
  <si>
    <t>Cedar Lodge</t>
  </si>
  <si>
    <t>Dappledown</t>
  </si>
  <si>
    <t>Dillydally</t>
  </si>
  <si>
    <t>Little Acorn</t>
  </si>
  <si>
    <t>Llyn y Gors Cottage Vacancies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</si>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</sst>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"/>
    <numFmt numFmtId="165" formatCode="mmmm\ yyyy"/>
    <numFmt numFmtId="166" formatCode=";;;"/>
  </numFmts>
  <fonts count="17" x14ac:knownFonts="1">
    <font>
      <sz val="11"/>
      <color theme="1"/>
      <name val="Franklin Gothic Book"/>
      <family val="2"/>
      <scheme val="minor"/>
    </font>
    <font>
      <sz val="11"/>
      <color theme="0" tint="-0.499984740745262"/>
      <name val="Calibri"/>
      <family val="2"/>
    </font>
    <font>
      <sz val="11"/>
      <color theme="0" tint="-0.499984740745262"/>
      <name val="Franklin Gothic Book"/>
      <family val="2"/>
      <scheme val="minor"/>
    </font>
    <font>
      <sz val="42"/>
      <color theme="3" tint="-0.499984740745262"/>
      <name val="Franklin Gothic Medium"/>
      <family val="2"/>
      <scheme val="major"/>
    </font>
    <font>
      <sz val="11"/>
      <color theme="0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sz val="11"/>
      <color theme="1" tint="0.14999847407452621"/>
      <name val="Franklin Gothic Book"/>
      <family val="2"/>
      <scheme val="minor"/>
    </font>
    <font>
      <b/>
      <sz val="9"/>
      <color theme="1" tint="4.9989318521683403E-2"/>
      <name val="Franklin Gothic Book"/>
      <family val="2"/>
      <scheme val="minor"/>
    </font>
    <font>
      <b/>
      <sz val="9"/>
      <color theme="3" tint="-0.249977111117893"/>
      <name val="Franklin Gothic Book"/>
      <family val="2"/>
      <scheme val="minor"/>
    </font>
    <font>
      <b/>
      <sz val="9"/>
      <color theme="0"/>
      <name val="Franklin Gothic Book"/>
      <family val="2"/>
      <scheme val="minor"/>
    </font>
    <font>
      <b/>
      <sz val="9"/>
      <color theme="1"/>
      <name val="Franklin Gothic Book"/>
      <family val="2"/>
      <scheme val="minor"/>
    </font>
    <font>
      <sz val="14"/>
      <color theme="0"/>
      <name val="Franklin Gothic Medium"/>
      <family val="2"/>
      <scheme val="major"/>
    </font>
    <font>
      <sz val="10"/>
      <color theme="0"/>
      <name val="Franklin Gothic Book"/>
      <family val="2"/>
      <scheme val="minor"/>
    </font>
    <font>
      <sz val="11"/>
      <color rgb="FFFF0000"/>
      <name val="Franklin Gothic Book"/>
      <family val="2"/>
      <scheme val="minor"/>
    </font>
    <font>
      <b/>
      <sz val="36"/>
      <color theme="0" tint="-0.499984740745262"/>
      <name val="Franklin Gothic Book"/>
      <family val="2"/>
      <scheme val="minor"/>
    </font>
    <font>
      <sz val="36"/>
      <color theme="0" tint="-0.499984740745262"/>
      <name val="Franklin Gothic Book"/>
      <family val="2"/>
      <scheme val="minor"/>
    </font>
    <font>
      <sz val="24"/>
      <color theme="7" tint="-0.499984740745262"/>
      <name val="Franklin Gothic Medium"/>
      <family val="2"/>
      <scheme val="major"/>
    </font>
  </fonts>
  <fills count="24">
    <fill>
      <patternFill patternType="none"/>
    </fill>
    <fill>
      <patternFill patternType="gray125"/>
    </fill>
    <fill>
      <patternFill patternType="solid">
        <fgColor theme="9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7" tint="0.59996337778862885"/>
        <bgColor indexed="65"/>
      </patternFill>
    </fill>
    <fill>
      <patternFill patternType="solid">
        <fgColor theme="8" tint="-0.24994659260841701"/>
        <bgColor indexed="65"/>
      </patternFill>
    </fill>
    <fill>
      <patternFill patternType="solid">
        <fgColor theme="6" tint="-0.499984740745262"/>
        <bgColor indexed="65"/>
      </patternFill>
    </fill>
    <fill>
      <patternFill patternType="lightDown">
        <fgColor theme="3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CC6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3" tint="0.59999389629810485"/>
      </left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9389629810485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9389629810485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</borders>
  <cellStyleXfs count="8">
    <xf numFmtId="0" fontId="0" fillId="0" borderId="0"/>
    <xf numFmtId="0" fontId="5" fillId="0" borderId="0"/>
    <xf numFmtId="0" fontId="7" fillId="6" borderId="3">
      <alignment horizontal="center" vertical="center"/>
    </xf>
    <xf numFmtId="0" fontId="8" fillId="0" borderId="3" applyNumberFormat="0">
      <alignment horizontal="center" vertical="center"/>
    </xf>
    <xf numFmtId="0" fontId="9" fillId="7" borderId="3">
      <alignment horizontal="center" vertical="center"/>
    </xf>
    <xf numFmtId="0" fontId="7" fillId="2" borderId="3">
      <alignment horizontal="center" vertical="center"/>
    </xf>
    <xf numFmtId="0" fontId="9" fillId="8" borderId="3" applyNumberFormat="0">
      <alignment horizontal="center" vertical="center"/>
    </xf>
    <xf numFmtId="0" fontId="10" fillId="9" borderId="3" applyNumberFormat="0">
      <alignment horizontal="center" vertical="center"/>
    </xf>
  </cellStyleXfs>
  <cellXfs count="93">
    <xf numFmtId="0" fontId="0" fillId="0" borderId="0" xfId="0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10" borderId="4" xfId="0" applyFont="1" applyFill="1" applyBorder="1" applyAlignment="1">
      <alignment horizontal="center" vertical="center"/>
    </xf>
    <xf numFmtId="164" fontId="12" fillId="5" borderId="4" xfId="0" applyNumberFormat="1" applyFont="1" applyFill="1" applyBorder="1" applyAlignment="1">
      <alignment horizontal="center" vertical="center"/>
    </xf>
    <xf numFmtId="164" fontId="12" fillId="5" borderId="8" xfId="0" applyNumberFormat="1" applyFont="1" applyFill="1" applyBorder="1" applyAlignment="1">
      <alignment horizontal="center" vertical="center"/>
    </xf>
    <xf numFmtId="0" fontId="12" fillId="10" borderId="8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0" xfId="0" applyAlignment="1">
      <alignment horizontal="left" vertical="center"/>
    </xf>
    <xf numFmtId="166" fontId="6" fillId="0" borderId="2" xfId="0" applyNumberFormat="1" applyFont="1" applyBorder="1" applyAlignment="1">
      <alignment horizontal="center" vertical="center"/>
    </xf>
    <xf numFmtId="166" fontId="6" fillId="0" borderId="10" xfId="0" applyNumberFormat="1" applyFont="1" applyBorder="1" applyAlignment="1">
      <alignment horizontal="center" vertical="center"/>
    </xf>
    <xf numFmtId="164" fontId="12" fillId="5" borderId="12" xfId="0" applyNumberFormat="1" applyFont="1" applyFill="1" applyBorder="1" applyAlignment="1">
      <alignment horizontal="center" vertical="center"/>
    </xf>
    <xf numFmtId="164" fontId="12" fillId="5" borderId="13" xfId="0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11" borderId="9" xfId="0" applyFont="1" applyFill="1" applyBorder="1" applyAlignment="1">
      <alignment horizontal="center" vertical="center"/>
    </xf>
    <xf numFmtId="0" fontId="12" fillId="10" borderId="22" xfId="0" applyFont="1" applyFill="1" applyBorder="1" applyAlignment="1">
      <alignment horizontal="center" vertical="center"/>
    </xf>
    <xf numFmtId="166" fontId="6" fillId="11" borderId="9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12" borderId="23" xfId="0" applyFill="1" applyBorder="1"/>
    <xf numFmtId="0" fontId="0" fillId="3" borderId="23" xfId="0" applyFill="1" applyBorder="1"/>
    <xf numFmtId="0" fontId="0" fillId="13" borderId="23" xfId="0" applyFill="1" applyBorder="1"/>
    <xf numFmtId="0" fontId="6" fillId="14" borderId="23" xfId="0" applyFont="1" applyFill="1" applyBorder="1" applyAlignment="1">
      <alignment horizontal="center" vertical="center"/>
    </xf>
    <xf numFmtId="0" fontId="6" fillId="12" borderId="5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14" borderId="9" xfId="0" applyFont="1" applyFill="1" applyBorder="1" applyAlignment="1">
      <alignment horizontal="center" vertical="center"/>
    </xf>
    <xf numFmtId="0" fontId="0" fillId="15" borderId="9" xfId="0" applyFill="1" applyBorder="1"/>
    <xf numFmtId="0" fontId="6" fillId="15" borderId="9" xfId="0" applyFont="1" applyFill="1" applyBorder="1" applyAlignment="1">
      <alignment horizontal="center" vertical="center"/>
    </xf>
    <xf numFmtId="166" fontId="6" fillId="15" borderId="2" xfId="0" applyNumberFormat="1" applyFont="1" applyFill="1" applyBorder="1" applyAlignment="1">
      <alignment horizontal="center" vertical="center"/>
    </xf>
    <xf numFmtId="166" fontId="6" fillId="15" borderId="10" xfId="0" applyNumberFormat="1" applyFont="1" applyFill="1" applyBorder="1" applyAlignment="1">
      <alignment horizontal="center" vertical="center"/>
    </xf>
    <xf numFmtId="166" fontId="6" fillId="15" borderId="9" xfId="0" applyNumberFormat="1" applyFont="1" applyFill="1" applyBorder="1" applyAlignment="1">
      <alignment horizontal="center" vertical="center"/>
    </xf>
    <xf numFmtId="0" fontId="6" fillId="16" borderId="9" xfId="0" applyFont="1" applyFill="1" applyBorder="1" applyAlignment="1">
      <alignment horizontal="center" vertical="center"/>
    </xf>
    <xf numFmtId="166" fontId="6" fillId="16" borderId="2" xfId="0" applyNumberFormat="1" applyFont="1" applyFill="1" applyBorder="1" applyAlignment="1">
      <alignment horizontal="center" vertical="center"/>
    </xf>
    <xf numFmtId="166" fontId="6" fillId="17" borderId="5" xfId="0" applyNumberFormat="1" applyFont="1" applyFill="1" applyBorder="1" applyAlignment="1">
      <alignment horizontal="center" vertical="center"/>
    </xf>
    <xf numFmtId="166" fontId="6" fillId="17" borderId="2" xfId="0" applyNumberFormat="1" applyFont="1" applyFill="1" applyBorder="1" applyAlignment="1">
      <alignment horizontal="center" vertical="center"/>
    </xf>
    <xf numFmtId="166" fontId="6" fillId="17" borderId="10" xfId="0" applyNumberFormat="1" applyFont="1" applyFill="1" applyBorder="1" applyAlignment="1">
      <alignment horizontal="center" vertical="center"/>
    </xf>
    <xf numFmtId="0" fontId="6" fillId="17" borderId="9" xfId="0" applyFont="1" applyFill="1" applyBorder="1" applyAlignment="1">
      <alignment horizontal="center" vertical="center"/>
    </xf>
    <xf numFmtId="166" fontId="6" fillId="17" borderId="18" xfId="0" applyNumberFormat="1" applyFont="1" applyFill="1" applyBorder="1" applyAlignment="1">
      <alignment horizontal="center" vertical="center"/>
    </xf>
    <xf numFmtId="166" fontId="6" fillId="17" borderId="19" xfId="0" applyNumberFormat="1" applyFont="1" applyFill="1" applyBorder="1" applyAlignment="1">
      <alignment horizontal="center" vertical="center"/>
    </xf>
    <xf numFmtId="166" fontId="6" fillId="17" borderId="20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5" fillId="0" borderId="1" xfId="0" applyFont="1" applyBorder="1" applyAlignment="1">
      <alignment horizontal="left" vertical="center"/>
    </xf>
    <xf numFmtId="0" fontId="16" fillId="0" borderId="1" xfId="0" applyFont="1" applyBorder="1" applyAlignment="1">
      <alignment horizontal="left"/>
    </xf>
    <xf numFmtId="0" fontId="13" fillId="0" borderId="9" xfId="0" applyFont="1" applyBorder="1" applyAlignment="1">
      <alignment horizontal="center" vertical="center"/>
    </xf>
    <xf numFmtId="0" fontId="13" fillId="18" borderId="9" xfId="0" applyFont="1" applyFill="1" applyBorder="1" applyAlignment="1">
      <alignment horizontal="center" vertical="center"/>
    </xf>
    <xf numFmtId="166" fontId="6" fillId="18" borderId="2" xfId="0" applyNumberFormat="1" applyFont="1" applyFill="1" applyBorder="1" applyAlignment="1">
      <alignment horizontal="center" vertical="center"/>
    </xf>
    <xf numFmtId="0" fontId="6" fillId="18" borderId="9" xfId="0" applyFont="1" applyFill="1" applyBorder="1" applyAlignment="1">
      <alignment horizontal="center" vertical="center"/>
    </xf>
    <xf numFmtId="166" fontId="6" fillId="18" borderId="10" xfId="0" applyNumberFormat="1" applyFont="1" applyFill="1" applyBorder="1" applyAlignment="1">
      <alignment horizontal="center" vertical="center"/>
    </xf>
    <xf numFmtId="166" fontId="6" fillId="19" borderId="5" xfId="0" applyNumberFormat="1" applyFont="1" applyFill="1" applyBorder="1" applyAlignment="1">
      <alignment horizontal="center" vertical="center"/>
    </xf>
    <xf numFmtId="166" fontId="6" fillId="19" borderId="2" xfId="0" applyNumberFormat="1" applyFont="1" applyFill="1" applyBorder="1" applyAlignment="1">
      <alignment horizontal="center" vertical="center"/>
    </xf>
    <xf numFmtId="166" fontId="6" fillId="16" borderId="10" xfId="0" applyNumberFormat="1" applyFont="1" applyFill="1" applyBorder="1" applyAlignment="1">
      <alignment horizontal="center" vertical="center"/>
    </xf>
    <xf numFmtId="0" fontId="12" fillId="20" borderId="4" xfId="0" applyFont="1" applyFill="1" applyBorder="1" applyAlignment="1">
      <alignment horizontal="center" vertical="center"/>
    </xf>
    <xf numFmtId="166" fontId="6" fillId="20" borderId="5" xfId="0" applyNumberFormat="1" applyFont="1" applyFill="1" applyBorder="1" applyAlignment="1">
      <alignment horizontal="center" vertical="center"/>
    </xf>
    <xf numFmtId="166" fontId="6" fillId="20" borderId="2" xfId="0" applyNumberFormat="1" applyFont="1" applyFill="1" applyBorder="1" applyAlignment="1">
      <alignment horizontal="center" vertical="center"/>
    </xf>
    <xf numFmtId="166" fontId="6" fillId="20" borderId="10" xfId="0" applyNumberFormat="1" applyFont="1" applyFill="1" applyBorder="1" applyAlignment="1">
      <alignment horizontal="center" vertical="center"/>
    </xf>
    <xf numFmtId="0" fontId="6" fillId="20" borderId="9" xfId="0" applyFont="1" applyFill="1" applyBorder="1" applyAlignment="1">
      <alignment horizontal="center" vertical="center"/>
    </xf>
    <xf numFmtId="0" fontId="0" fillId="20" borderId="0" xfId="0" applyFill="1"/>
    <xf numFmtId="166" fontId="6" fillId="18" borderId="9" xfId="0" applyNumberFormat="1" applyFont="1" applyFill="1" applyBorder="1" applyAlignment="1">
      <alignment horizontal="center" vertical="center"/>
    </xf>
    <xf numFmtId="166" fontId="6" fillId="0" borderId="15" xfId="0" applyNumberFormat="1" applyFont="1" applyBorder="1" applyAlignment="1">
      <alignment horizontal="center" vertical="center"/>
    </xf>
    <xf numFmtId="166" fontId="6" fillId="0" borderId="16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66" fontId="6" fillId="0" borderId="9" xfId="0" applyNumberFormat="1" applyFont="1" applyBorder="1" applyAlignment="1">
      <alignment horizontal="center" vertical="center"/>
    </xf>
    <xf numFmtId="0" fontId="0" fillId="20" borderId="9" xfId="0" applyFill="1" applyBorder="1"/>
    <xf numFmtId="166" fontId="6" fillId="20" borderId="18" xfId="0" applyNumberFormat="1" applyFont="1" applyFill="1" applyBorder="1" applyAlignment="1">
      <alignment horizontal="center" vertical="center"/>
    </xf>
    <xf numFmtId="166" fontId="6" fillId="20" borderId="19" xfId="0" applyNumberFormat="1" applyFont="1" applyFill="1" applyBorder="1" applyAlignment="1">
      <alignment horizontal="center" vertical="center"/>
    </xf>
    <xf numFmtId="166" fontId="6" fillId="20" borderId="20" xfId="0" applyNumberFormat="1" applyFont="1" applyFill="1" applyBorder="1" applyAlignment="1">
      <alignment horizontal="center" vertical="center"/>
    </xf>
    <xf numFmtId="0" fontId="6" fillId="20" borderId="21" xfId="0" applyFont="1" applyFill="1" applyBorder="1" applyAlignment="1">
      <alignment horizontal="center" vertical="center"/>
    </xf>
    <xf numFmtId="166" fontId="6" fillId="21" borderId="5" xfId="0" applyNumberFormat="1" applyFont="1" applyFill="1" applyBorder="1" applyAlignment="1">
      <alignment horizontal="center" vertical="center"/>
    </xf>
    <xf numFmtId="166" fontId="6" fillId="21" borderId="14" xfId="0" applyNumberFormat="1" applyFont="1" applyFill="1" applyBorder="1" applyAlignment="1">
      <alignment horizontal="center" vertical="center"/>
    </xf>
    <xf numFmtId="166" fontId="6" fillId="21" borderId="9" xfId="0" applyNumberFormat="1" applyFont="1" applyFill="1" applyBorder="1" applyAlignment="1">
      <alignment horizontal="center" vertical="center"/>
    </xf>
    <xf numFmtId="0" fontId="0" fillId="21" borderId="9" xfId="0" applyFill="1" applyBorder="1"/>
    <xf numFmtId="0" fontId="6" fillId="12" borderId="14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14" borderId="17" xfId="0" applyFont="1" applyFill="1" applyBorder="1" applyAlignment="1">
      <alignment horizontal="center" vertical="center"/>
    </xf>
    <xf numFmtId="166" fontId="6" fillId="15" borderId="19" xfId="0" applyNumberFormat="1" applyFont="1" applyFill="1" applyBorder="1" applyAlignment="1">
      <alignment horizontal="center" vertical="center"/>
    </xf>
    <xf numFmtId="166" fontId="6" fillId="0" borderId="20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166" fontId="6" fillId="21" borderId="18" xfId="0" applyNumberFormat="1" applyFont="1" applyFill="1" applyBorder="1" applyAlignment="1">
      <alignment horizontal="center" vertical="center"/>
    </xf>
    <xf numFmtId="166" fontId="6" fillId="0" borderId="19" xfId="0" applyNumberFormat="1" applyFont="1" applyBorder="1" applyAlignment="1">
      <alignment horizontal="center" vertical="center"/>
    </xf>
    <xf numFmtId="0" fontId="12" fillId="17" borderId="22" xfId="0" applyFont="1" applyFill="1" applyBorder="1" applyAlignment="1">
      <alignment horizontal="center" vertical="center"/>
    </xf>
    <xf numFmtId="166" fontId="6" fillId="17" borderId="0" xfId="0" applyNumberFormat="1" applyFont="1" applyFill="1" applyAlignment="1">
      <alignment horizontal="center" vertical="center"/>
    </xf>
    <xf numFmtId="0" fontId="6" fillId="17" borderId="0" xfId="0" applyFont="1" applyFill="1" applyAlignment="1">
      <alignment horizontal="center" vertical="center"/>
    </xf>
    <xf numFmtId="164" fontId="12" fillId="22" borderId="12" xfId="0" applyNumberFormat="1" applyFont="1" applyFill="1" applyBorder="1" applyAlignment="1">
      <alignment horizontal="center" vertical="center"/>
    </xf>
    <xf numFmtId="0" fontId="6" fillId="23" borderId="0" xfId="0" applyFont="1" applyFill="1" applyAlignment="1">
      <alignment horizontal="center" vertical="center"/>
    </xf>
    <xf numFmtId="165" fontId="11" fillId="5" borderId="11" xfId="0" applyNumberFormat="1" applyFont="1" applyFill="1" applyBorder="1" applyAlignment="1">
      <alignment horizontal="center" vertical="center"/>
    </xf>
    <xf numFmtId="165" fontId="11" fillId="5" borderId="6" xfId="0" applyNumberFormat="1" applyFont="1" applyFill="1" applyBorder="1" applyAlignment="1">
      <alignment horizontal="center" vertical="center"/>
    </xf>
    <xf numFmtId="165" fontId="11" fillId="5" borderId="7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right" wrapText="1"/>
    </xf>
  </cellXfs>
  <cellStyles count="8">
    <cellStyle name="Day Off" xfId="3" xr:uid="{00000000-0005-0000-0000-000000000000}"/>
    <cellStyle name="Day Shift" xfId="2" xr:uid="{00000000-0005-0000-0000-000001000000}"/>
    <cellStyle name="Day/Night Shift" xfId="5" xr:uid="{00000000-0005-0000-0000-000002000000}"/>
    <cellStyle name="Holidays" xfId="6" xr:uid="{00000000-0005-0000-0000-000003000000}"/>
    <cellStyle name="Night Shift" xfId="4" xr:uid="{00000000-0005-0000-0000-000004000000}"/>
    <cellStyle name="Non Working" xfId="7" xr:uid="{00000000-0005-0000-0000-000005000000}"/>
    <cellStyle name="Normal" xfId="0" builtinId="0"/>
    <cellStyle name="Normal 2" xfId="1" xr:uid="{00000000-0005-0000-0000-000007000000}"/>
  </cellStyles>
  <dxfs count="105"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C00000"/>
        </patternFill>
      </fill>
    </dxf>
    <dxf>
      <font>
        <color theme="2" tint="-0.24994659260841701"/>
      </font>
      <fill>
        <patternFill>
          <bgColor theme="2" tint="-0.24994659260841701"/>
        </patternFill>
      </fill>
    </dxf>
    <dxf>
      <fill>
        <patternFill>
          <bgColor theme="3" tint="-0.24994659260841701"/>
        </patternFill>
      </fill>
    </dxf>
  </dxfs>
  <tableStyles count="0" defaultTableStyle="TableStyleMedium2" defaultPivotStyle="PivotStyleLight16"/>
  <colors>
    <mruColors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6" fmlaLink="CalendarYear" max="2999" min="1900" page="10" val="2023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60960</xdr:colOff>
          <xdr:row>0</xdr:row>
          <xdr:rowOff>312420</xdr:rowOff>
        </xdr:from>
        <xdr:to>
          <xdr:col>33</xdr:col>
          <xdr:colOff>213360</xdr:colOff>
          <xdr:row>0</xdr:row>
          <xdr:rowOff>617220</xdr:rowOff>
        </xdr:to>
        <xdr:sp macro="" textlink="">
          <xdr:nvSpPr>
            <xdr:cNvPr id="1025" name="Spinner" descr="Use the spinner button to change calendar year or change the year in cell AE3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Shift Work Calendar">
  <a:themeElements>
    <a:clrScheme name="Letterhead-1">
      <a:dk1>
        <a:srgbClr val="000000"/>
      </a:dk1>
      <a:lt1>
        <a:srgbClr val="FFFFFF"/>
      </a:lt1>
      <a:dk2>
        <a:srgbClr val="5E5E5E"/>
      </a:dk2>
      <a:lt2>
        <a:srgbClr val="D6D5D5"/>
      </a:lt2>
      <a:accent1>
        <a:srgbClr val="DF2D25"/>
      </a:accent1>
      <a:accent2>
        <a:srgbClr val="F9D423"/>
      </a:accent2>
      <a:accent3>
        <a:srgbClr val="62C99E"/>
      </a:accent3>
      <a:accent4>
        <a:srgbClr val="45B9EC"/>
      </a:accent4>
      <a:accent5>
        <a:srgbClr val="9B4BA6"/>
      </a:accent5>
      <a:accent6>
        <a:srgbClr val="EF2F94"/>
      </a:accent6>
      <a:hlink>
        <a:srgbClr val="0000FF"/>
      </a:hlink>
      <a:folHlink>
        <a:srgbClr val="FF00FF"/>
      </a:folHlink>
    </a:clrScheme>
    <a:fontScheme name="Franklin Gothic">
      <a:majorFont>
        <a:latin typeface="Franklin Gothic Medium" panose="020B0603020102020204"/>
        <a:ea typeface=""/>
        <a:cs typeface=""/>
        <a:font script="Jpan" typeface="HG創英角ｺﾞｼｯｸUB"/>
        <a:font script="Hang" typeface="돋움"/>
        <a:font script="Hans" typeface="隶书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Franklin Gothic Book" panose="020B0503020102020204"/>
        <a:ea typeface=""/>
        <a:cs typeface=""/>
        <a:font script="Jpan" typeface="HGｺﾞｼｯｸE"/>
        <a:font script="Hang" typeface="돋움"/>
        <a:font script="Hans" typeface="华文楷体"/>
        <a:font script="Hant" typeface="微軟正黑體"/>
        <a:font script="Arab" typeface="Tahoma"/>
        <a:font script="Hebr" typeface="Aharoni"/>
        <a:font script="Thai" typeface="Lily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Whit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38100" tIns="38100" rIns="38100" bIns="381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0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38100" dist="12700" dir="5400000" rotWithShape="0">
                <a:srgbClr val="000000">
                  <a:alpha val="50000"/>
                </a:srgbClr>
              </a:outerShdw>
            </a:effectLst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381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32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Gill Sans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  <a:extLst>
    <a:ext uri="{05A4C25C-085E-4340-85A3-A5531E510DB2}">
      <thm15:themeFamily xmlns:thm15="http://schemas.microsoft.com/office/thememl/2012/main" name=" ShiftCalendar" id="{C0C15053-41A7-A842-8BD5-207B5038EBEC}" vid="{EDF4B661-04CF-B74B-852D-F3AE147C5ED3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N87"/>
  <sheetViews>
    <sheetView showGridLines="0" tabSelected="1" topLeftCell="A37" zoomScaleNormal="100" workbookViewId="0">
      <selection activeCell="E51" sqref="E51:H51"/>
    </sheetView>
  </sheetViews>
  <sheetFormatPr defaultColWidth="0" defaultRowHeight="18.899999999999999" customHeight="1" x14ac:dyDescent="0.35"/>
  <cols>
    <col min="1" max="1" width="1.81640625" style="3" customWidth="1"/>
    <col min="2" max="2" width="21.81640625" style="3" customWidth="1"/>
    <col min="3" max="39" width="3.36328125" style="3" customWidth="1"/>
    <col min="40" max="40" width="1.81640625" style="3" customWidth="1"/>
    <col min="41" max="16384" width="8.90625" style="3" hidden="1"/>
  </cols>
  <sheetData>
    <row r="1" spans="2:39" s="1" customFormat="1" ht="65.25" customHeight="1" x14ac:dyDescent="1.1000000000000001">
      <c r="B1" s="46" t="s">
        <v>11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5"/>
      <c r="N1" s="45"/>
      <c r="O1" s="45"/>
      <c r="P1" s="45"/>
      <c r="Q1" s="44"/>
      <c r="R1" s="44"/>
      <c r="S1" s="44"/>
      <c r="T1" s="44"/>
      <c r="U1" s="44"/>
      <c r="V1" s="44"/>
      <c r="W1" s="44"/>
      <c r="X1" s="44"/>
      <c r="Y1" s="44"/>
      <c r="Z1" s="2"/>
      <c r="AA1" s="2"/>
      <c r="AB1" s="2"/>
      <c r="AC1" s="2"/>
      <c r="AD1" s="2"/>
      <c r="AE1" s="2"/>
      <c r="AF1" s="2"/>
      <c r="AG1" s="10"/>
      <c r="AH1" s="92">
        <v>2023</v>
      </c>
      <c r="AI1" s="92"/>
      <c r="AJ1" s="92"/>
      <c r="AK1" s="92"/>
      <c r="AL1" s="92"/>
      <c r="AM1" s="92"/>
    </row>
    <row r="2" spans="2:39" customFormat="1" ht="9" customHeight="1" thickBot="1" x14ac:dyDescent="0.4"/>
    <row r="3" spans="2:39" customFormat="1" ht="18.899999999999999" customHeight="1" thickBot="1" x14ac:dyDescent="0.4">
      <c r="T3" s="21"/>
      <c r="U3" t="s">
        <v>10</v>
      </c>
      <c r="X3" s="22"/>
      <c r="Y3" t="s">
        <v>9</v>
      </c>
      <c r="AB3" s="23"/>
      <c r="AC3" s="11" t="s">
        <v>7</v>
      </c>
      <c r="AD3" s="3"/>
      <c r="AF3" s="24"/>
      <c r="AG3" s="11" t="s">
        <v>8</v>
      </c>
      <c r="AH3" s="3"/>
      <c r="AK3" s="11"/>
      <c r="AL3" s="3"/>
    </row>
    <row r="4" spans="2:39" customFormat="1" ht="9" customHeight="1" x14ac:dyDescent="0.35"/>
    <row r="5" spans="2:39" s="5" customFormat="1" ht="18.899999999999999" customHeight="1" x14ac:dyDescent="0.35">
      <c r="B5" s="91">
        <f>DATE(CalendarYear,1,1)</f>
        <v>44927</v>
      </c>
      <c r="C5" s="7">
        <f>IF(DAY(JanSun1)=1,"",IF(AND(YEAR(JanSun1+1)=CalendarYear,MONTH(JanSun1+1)=1),JanSun1+1,""))</f>
        <v>44927</v>
      </c>
      <c r="D5" s="7">
        <f>IF(DAY(JanSun1)=1,"",IF(AND(YEAR(JanSun1+2)=CalendarYear,MONTH(JanSun1+2)=1),JanSun1+2,""))</f>
        <v>44928</v>
      </c>
      <c r="E5" s="7">
        <f>IF(DAY(JanSun1)=1,"",IF(AND(YEAR(JanSun1+3)=CalendarYear,MONTH(JanSun1+3)=1),JanSun1+3,""))</f>
        <v>44929</v>
      </c>
      <c r="F5" s="7">
        <f>IF(DAY(JanSun1)=1,"",IF(AND(YEAR(JanSun1+4)=CalendarYear,MONTH(JanSun1+4)=1),JanSun1+4,""))</f>
        <v>44930</v>
      </c>
      <c r="G5" s="7">
        <f>IF(DAY(JanSun1)=1,"",IF(AND(YEAR(JanSun1+5)=CalendarYear,MONTH(JanSun1+5)=1),JanSun1+5,""))</f>
        <v>44931</v>
      </c>
      <c r="H5" s="7">
        <f>IF(DAY(JanSun1)=1,"",IF(AND(YEAR(JanSun1+6)=CalendarYear,MONTH(JanSun1+6)=1),JanSun1+6,""))</f>
        <v>44932</v>
      </c>
      <c r="I5" s="7">
        <f>IF(DAY(JanSun1)=1,IF(AND(YEAR(JanSun1)=CalendarYear,MONTH(JanSun1)=1),JanSun1,""),IF(AND(YEAR(JanSun1+7)=CalendarYear,MONTH(JanSun1+7)=1),JanSun1+7,""))</f>
        <v>44933</v>
      </c>
      <c r="J5" s="7">
        <f>IF(DAY(JanSun1)=1,IF(AND(YEAR(JanSun1+1)=CalendarYear,MONTH(JanSun1+1)=1),JanSun1+1,""),IF(AND(YEAR(JanSun1+8)=CalendarYear,MONTH(JanSun1+8)=1),JanSun1+8,""))</f>
        <v>44934</v>
      </c>
      <c r="K5" s="7">
        <f>IF(DAY(JanSun1)=1,IF(AND(YEAR(JanSun1+2)=CalendarYear,MONTH(JanSun1+2)=1),JanSun1+2,""),IF(AND(YEAR(JanSun1+9)=CalendarYear,MONTH(JanSun1+9)=1),JanSun1+9,""))</f>
        <v>44935</v>
      </c>
      <c r="L5" s="7">
        <f>IF(DAY(JanSun1)=1,IF(AND(YEAR(JanSun1+3)=CalendarYear,MONTH(JanSun1+3)=1),JanSun1+3,""),IF(AND(YEAR(JanSun1+10)=CalendarYear,MONTH(JanSun1+10)=1),JanSun1+10,""))</f>
        <v>44936</v>
      </c>
      <c r="M5" s="7">
        <f>IF(DAY(JanSun1)=1,IF(AND(YEAR(JanSun1+4)=CalendarYear,MONTH(JanSun1+4)=1),JanSun1+4,""),IF(AND(YEAR(JanSun1+11)=CalendarYear,MONTH(JanSun1+11)=1),JanSun1+11,""))</f>
        <v>44937</v>
      </c>
      <c r="N5" s="7">
        <f>IF(DAY(JanSun1)=1,IF(AND(YEAR(JanSun1+5)=CalendarYear,MONTH(JanSun1+5)=1),JanSun1+5,""),IF(AND(YEAR(JanSun1+12)=CalendarYear,MONTH(JanSun1+12)=1),JanSun1+12,""))</f>
        <v>44938</v>
      </c>
      <c r="O5" s="7">
        <f>IF(DAY(JanSun1)=1,IF(AND(YEAR(JanSun1+6)=CalendarYear,MONTH(JanSun1+6)=1),JanSun1+6,""),IF(AND(YEAR(JanSun1+13)=CalendarYear,MONTH(JanSun1+13)=1),JanSun1+13,""))</f>
        <v>44939</v>
      </c>
      <c r="P5" s="7">
        <f>IF(DAY(JanSun1)=1,IF(AND(YEAR(JanSun1+7)=CalendarYear,MONTH(JanSun1+7)=1),JanSun1+7,""),IF(AND(YEAR(JanSun1+14)=CalendarYear,MONTH(JanSun1+14)=1),JanSun1+14,""))</f>
        <v>44940</v>
      </c>
      <c r="Q5" s="7">
        <f>IF(DAY(JanSun1)=1,IF(AND(YEAR(JanSun1+8)=CalendarYear,MONTH(JanSun1+8)=1),JanSun1+8,""),IF(AND(YEAR(JanSun1+15)=CalendarYear,MONTH(JanSun1+15)=1),JanSun1+15,""))</f>
        <v>44941</v>
      </c>
      <c r="R5" s="7">
        <f>IF(DAY(JanSun1)=1,IF(AND(YEAR(JanSun1+9)=CalendarYear,MONTH(JanSun1+9)=1),JanSun1+9,""),IF(AND(YEAR(JanSun1+16)=CalendarYear,MONTH(JanSun1+16)=1),JanSun1+16,""))</f>
        <v>44942</v>
      </c>
      <c r="S5" s="7">
        <f>IF(DAY(JanSun1)=1,IF(AND(YEAR(JanSun1+10)=CalendarYear,MONTH(JanSun1+10)=1),JanSun1+10,""),IF(AND(YEAR(JanSun1+17)=CalendarYear,MONTH(JanSun1+17)=1),JanSun1+17,""))</f>
        <v>44943</v>
      </c>
      <c r="T5" s="7">
        <f>IF(DAY(JanSun1)=1,IF(AND(YEAR(JanSun1+11)=CalendarYear,MONTH(JanSun1+11)=1),JanSun1+11,""),IF(AND(YEAR(JanSun1+18)=CalendarYear,MONTH(JanSun1+18)=1),JanSun1+18,""))</f>
        <v>44944</v>
      </c>
      <c r="U5" s="7">
        <f>IF(DAY(JanSun1)=1,IF(AND(YEAR(JanSun1+12)=CalendarYear,MONTH(JanSun1+12)=1),JanSun1+12,""),IF(AND(YEAR(JanSun1+19)=CalendarYear,MONTH(JanSun1+19)=1),JanSun1+19,""))</f>
        <v>44945</v>
      </c>
      <c r="V5" s="7">
        <f>IF(DAY(JanSun1)=1,IF(AND(YEAR(JanSun1+13)=CalendarYear,MONTH(JanSun1+13)=1),JanSun1+13,""),IF(AND(YEAR(JanSun1+20)=CalendarYear,MONTH(JanSun1+20)=1),JanSun1+20,""))</f>
        <v>44946</v>
      </c>
      <c r="W5" s="7">
        <f>IF(DAY(JanSun1)=1,IF(AND(YEAR(JanSun1+14)=CalendarYear,MONTH(JanSun1+14)=1),JanSun1+14,""),IF(AND(YEAR(JanSun1+21)=CalendarYear,MONTH(JanSun1+21)=1),JanSun1+21,""))</f>
        <v>44947</v>
      </c>
      <c r="X5" s="7">
        <f>IF(DAY(JanSun1)=1,IF(AND(YEAR(JanSun1+15)=CalendarYear,MONTH(JanSun1+15)=1),JanSun1+15,""),IF(AND(YEAR(JanSun1+22)=CalendarYear,MONTH(JanSun1+22)=1),JanSun1+22,""))</f>
        <v>44948</v>
      </c>
      <c r="Y5" s="7">
        <f>IF(DAY(JanSun1)=1,IF(AND(YEAR(JanSun1+16)=CalendarYear,MONTH(JanSun1+16)=1),JanSun1+16,""),IF(AND(YEAR(JanSun1+23)=CalendarYear,MONTH(JanSun1+23)=1),JanSun1+23,""))</f>
        <v>44949</v>
      </c>
      <c r="Z5" s="7">
        <f>IF(DAY(JanSun1)=1,IF(AND(YEAR(JanSun1+17)=CalendarYear,MONTH(JanSun1+17)=1),JanSun1+17,""),IF(AND(YEAR(JanSun1+24)=CalendarYear,MONTH(JanSun1+24)=1),JanSun1+24,""))</f>
        <v>44950</v>
      </c>
      <c r="AA5" s="7">
        <f>IF(DAY(JanSun1)=1,IF(AND(YEAR(JanSun1+18)=CalendarYear,MONTH(JanSun1+18)=1),JanSun1+18,""),IF(AND(YEAR(JanSun1+25)=CalendarYear,MONTH(JanSun1+25)=1),JanSun1+25,""))</f>
        <v>44951</v>
      </c>
      <c r="AB5" s="7">
        <f>IF(DAY(JanSun1)=1,IF(AND(YEAR(JanSun1+19)=CalendarYear,MONTH(JanSun1+19)=1),JanSun1+19,""),IF(AND(YEAR(JanSun1+26)=CalendarYear,MONTH(JanSun1+26)=1),JanSun1+26,""))</f>
        <v>44952</v>
      </c>
      <c r="AC5" s="7">
        <f>IF(DAY(JanSun1)=1,IF(AND(YEAR(JanSun1+20)=CalendarYear,MONTH(JanSun1+20)=1),JanSun1+20,""),IF(AND(YEAR(JanSun1+27)=CalendarYear,MONTH(JanSun1+27)=1),JanSun1+27,""))</f>
        <v>44953</v>
      </c>
      <c r="AD5" s="7">
        <f>IF(DAY(JanSun1)=1,IF(AND(YEAR(JanSun1+21)=CalendarYear,MONTH(JanSun1+21)=1),JanSun1+21,""),IF(AND(YEAR(JanSun1+28)=CalendarYear,MONTH(JanSun1+28)=1),JanSun1+28,""))</f>
        <v>44954</v>
      </c>
      <c r="AE5" s="7">
        <f>IF(DAY(JanSun1)=1,IF(AND(YEAR(JanSun1+22)=CalendarYear,MONTH(JanSun1+22)=1),JanSun1+22,""),IF(AND(YEAR(JanSun1+29)=CalendarYear,MONTH(JanSun1+29)=1),JanSun1+29,""))</f>
        <v>44955</v>
      </c>
      <c r="AF5" s="7">
        <f>IF(DAY(JanSun1)=1,IF(AND(YEAR(JanSun1+23)=CalendarYear,MONTH(JanSun1+23)=1),JanSun1+23,""),IF(AND(YEAR(JanSun1+30)=CalendarYear,MONTH(JanSun1+30)=1),JanSun1+30,""))</f>
        <v>44956</v>
      </c>
      <c r="AG5" s="7">
        <f>IF(DAY(JanSun1)=1,IF(AND(YEAR(JanSun1+24)=CalendarYear,MONTH(JanSun1+24)=1),JanSun1+24,""),IF(AND(YEAR(JanSun1+31)=CalendarYear,MONTH(JanSun1+31)=1),JanSun1+31,""))</f>
        <v>44957</v>
      </c>
      <c r="AH5" s="7" t="str">
        <f>IF(DAY(JanSun1)=1,IF(AND(YEAR(JanSun1+25)=CalendarYear,MONTH(JanSun1+25)=1),JanSun1+25,""),IF(AND(YEAR(JanSun1+32)=CalendarYear,MONTH(JanSun1+32)=1),JanSun1+32,""))</f>
        <v/>
      </c>
      <c r="AI5" s="7" t="str">
        <f>IF(DAY(JanSun1)=1,IF(AND(YEAR(JanSun1+26)=CalendarYear,MONTH(JanSun1+26)=1),JanSun1+26,""),IF(AND(YEAR(JanSun1+33)=CalendarYear,MONTH(JanSun1+33)=1),JanSun1+33,""))</f>
        <v/>
      </c>
      <c r="AJ5" s="7" t="str">
        <f>IF(DAY(JanSun1)=1,IF(AND(YEAR(JanSun1+27)=CalendarYear,MONTH(JanSun1+27)=1),JanSun1+27,""),IF(AND(YEAR(JanSun1+34)=CalendarYear,MONTH(JanSun1+34)=1),JanSun1+34,""))</f>
        <v/>
      </c>
      <c r="AK5" s="7" t="str">
        <f>IF(DAY(JanSun1)=1,IF(AND(YEAR(JanSun1+28)=CalendarYear,MONTH(JanSun1+28)=1),JanSun1+28,""),IF(AND(YEAR(JanSun1+35)=CalendarYear,MONTH(JanSun1+35)=1),JanSun1+35,""))</f>
        <v/>
      </c>
      <c r="AL5" s="7" t="str">
        <f>IF(DAY(JanSun1)=1,IF(AND(YEAR(JanSun1+29)=CalendarYear,MONTH(JanSun1+29)=1),JanSun1+29,""),IF(AND(YEAR(JanSun1+36)=CalendarYear,MONTH(JanSun1+36)=1),JanSun1+36,""))</f>
        <v/>
      </c>
      <c r="AM5" s="8" t="str">
        <f>IF(DAY(JanSun1)=1,IF(AND(YEAR(JanSun1+30)=CalendarYear,MONTH(JanSun1+30)=1),JanSun1+30,""),IF(AND(YEAR(JanSun1+37)=CalendarYear,MONTH(JanSun1+37)=1),JanSun1+37,""))</f>
        <v/>
      </c>
    </row>
    <row r="6" spans="2:39" s="5" customFormat="1" ht="18.899999999999999" customHeight="1" x14ac:dyDescent="0.35">
      <c r="B6" s="90"/>
      <c r="C6" s="6" t="s">
        <v>0</v>
      </c>
      <c r="D6" s="6" t="s">
        <v>1</v>
      </c>
      <c r="E6" s="6" t="s">
        <v>2</v>
      </c>
      <c r="F6" s="6" t="s">
        <v>3</v>
      </c>
      <c r="G6" s="6" t="s">
        <v>4</v>
      </c>
      <c r="H6" s="18" t="s">
        <v>5</v>
      </c>
      <c r="I6" s="18" t="s">
        <v>6</v>
      </c>
      <c r="J6" s="18" t="s">
        <v>0</v>
      </c>
      <c r="K6" s="18" t="s">
        <v>1</v>
      </c>
      <c r="L6" s="18" t="s">
        <v>2</v>
      </c>
      <c r="M6" s="18" t="s">
        <v>3</v>
      </c>
      <c r="N6" s="18" t="s">
        <v>4</v>
      </c>
      <c r="O6" s="18" t="s">
        <v>5</v>
      </c>
      <c r="P6" s="18" t="s">
        <v>6</v>
      </c>
      <c r="Q6" s="18" t="s">
        <v>0</v>
      </c>
      <c r="R6" s="18" t="s">
        <v>1</v>
      </c>
      <c r="S6" s="18" t="s">
        <v>2</v>
      </c>
      <c r="T6" s="18" t="s">
        <v>3</v>
      </c>
      <c r="U6" s="18" t="s">
        <v>4</v>
      </c>
      <c r="V6" s="18" t="s">
        <v>5</v>
      </c>
      <c r="W6" s="18" t="s">
        <v>6</v>
      </c>
      <c r="X6" s="18" t="s">
        <v>0</v>
      </c>
      <c r="Y6" s="18" t="s">
        <v>1</v>
      </c>
      <c r="Z6" s="18" t="s">
        <v>2</v>
      </c>
      <c r="AA6" s="18" t="s">
        <v>3</v>
      </c>
      <c r="AB6" s="18" t="s">
        <v>4</v>
      </c>
      <c r="AC6" s="18" t="s">
        <v>5</v>
      </c>
      <c r="AD6" s="18" t="s">
        <v>6</v>
      </c>
      <c r="AE6" s="18" t="s">
        <v>0</v>
      </c>
      <c r="AF6" s="18" t="s">
        <v>1</v>
      </c>
      <c r="AG6" s="18" t="s">
        <v>2</v>
      </c>
      <c r="AH6" s="18" t="s">
        <v>3</v>
      </c>
      <c r="AI6" s="18" t="s">
        <v>4</v>
      </c>
      <c r="AJ6" s="18" t="s">
        <v>5</v>
      </c>
      <c r="AK6" s="18" t="s">
        <v>6</v>
      </c>
      <c r="AL6" s="18" t="s">
        <v>0</v>
      </c>
      <c r="AM6" s="9" t="s">
        <v>1</v>
      </c>
    </row>
    <row r="7" spans="2:39" ht="18.899999999999999" customHeight="1" x14ac:dyDescent="0.35">
      <c r="B7" s="25" t="s">
        <v>10</v>
      </c>
      <c r="C7" s="71"/>
      <c r="D7" s="71"/>
      <c r="E7" s="71"/>
      <c r="F7" s="71"/>
      <c r="G7" s="72"/>
      <c r="H7" s="73"/>
      <c r="I7" s="73"/>
      <c r="J7" s="73"/>
      <c r="K7" s="73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66"/>
      <c r="AI7" s="66"/>
      <c r="AJ7" s="66"/>
      <c r="AK7" s="66"/>
      <c r="AL7" s="66"/>
      <c r="AM7" s="67"/>
    </row>
    <row r="8" spans="2:39" ht="18.899999999999999" customHeight="1" x14ac:dyDescent="0.35">
      <c r="B8" s="26" t="s">
        <v>9</v>
      </c>
      <c r="C8" s="12"/>
      <c r="D8" s="12"/>
      <c r="E8" s="12"/>
      <c r="F8" s="12"/>
      <c r="G8" s="62"/>
      <c r="H8" s="61"/>
      <c r="I8" s="19"/>
      <c r="J8" s="19"/>
      <c r="K8" s="19"/>
      <c r="L8" s="20"/>
      <c r="M8" s="20"/>
      <c r="N8" s="20"/>
      <c r="O8" s="29"/>
      <c r="P8" s="20"/>
      <c r="Q8" s="20"/>
      <c r="R8" s="20"/>
      <c r="S8" s="20"/>
      <c r="T8" s="20"/>
      <c r="U8" s="20"/>
      <c r="V8" s="29"/>
      <c r="W8" s="20"/>
      <c r="X8" s="20"/>
      <c r="Y8" s="20"/>
      <c r="Z8" s="20"/>
      <c r="AA8" s="20"/>
      <c r="AB8" s="20"/>
      <c r="AC8" s="29"/>
      <c r="AD8" s="20"/>
      <c r="AE8" s="20"/>
      <c r="AF8" s="20"/>
      <c r="AG8" s="20"/>
      <c r="AH8" s="66"/>
      <c r="AI8" s="66"/>
      <c r="AJ8" s="66"/>
      <c r="AK8" s="66"/>
      <c r="AL8" s="66"/>
      <c r="AM8" s="68"/>
    </row>
    <row r="9" spans="2:39" ht="18.899999999999999" customHeight="1" x14ac:dyDescent="0.35">
      <c r="B9" s="27" t="s">
        <v>7</v>
      </c>
      <c r="C9" s="13"/>
      <c r="D9" s="13"/>
      <c r="E9" s="13"/>
      <c r="F9" s="13"/>
      <c r="G9" s="63"/>
      <c r="H9" s="65"/>
      <c r="I9" s="33"/>
      <c r="J9" s="19"/>
      <c r="K9" s="19"/>
      <c r="L9" s="20"/>
      <c r="M9" s="20"/>
      <c r="N9" s="20"/>
      <c r="O9" s="20"/>
      <c r="P9" s="29"/>
      <c r="Q9" s="20"/>
      <c r="R9" s="20"/>
      <c r="S9" s="20"/>
      <c r="T9" s="20"/>
      <c r="U9" s="20"/>
      <c r="V9" s="20"/>
      <c r="W9" s="29"/>
      <c r="X9" s="20"/>
      <c r="Y9" s="20"/>
      <c r="Z9" s="20"/>
      <c r="AA9" s="20"/>
      <c r="AB9" s="20"/>
      <c r="AC9" s="20"/>
      <c r="AD9" s="29"/>
      <c r="AE9" s="20"/>
      <c r="AF9" s="20"/>
      <c r="AG9" s="20"/>
      <c r="AH9" s="66"/>
      <c r="AI9" s="66"/>
      <c r="AJ9" s="66"/>
      <c r="AK9" s="66"/>
      <c r="AL9" s="66"/>
      <c r="AM9" s="69"/>
    </row>
    <row r="10" spans="2:39" ht="18.600000000000001" customHeight="1" x14ac:dyDescent="0.35">
      <c r="B10" s="28" t="s">
        <v>8</v>
      </c>
      <c r="C10" s="16"/>
      <c r="D10" s="16"/>
      <c r="E10" s="16"/>
      <c r="F10" s="16"/>
      <c r="G10" s="64"/>
      <c r="H10" s="16"/>
      <c r="I10" s="30"/>
      <c r="J10" s="17"/>
      <c r="K10" s="17"/>
      <c r="L10" s="17"/>
      <c r="M10" s="17"/>
      <c r="N10" s="17"/>
      <c r="O10" s="17"/>
      <c r="P10" s="30"/>
      <c r="Q10" s="17"/>
      <c r="R10" s="17"/>
      <c r="S10" s="17"/>
      <c r="T10" s="17"/>
      <c r="U10" s="17"/>
      <c r="V10" s="17"/>
      <c r="W10" s="30"/>
      <c r="X10" s="17"/>
      <c r="Y10" s="17"/>
      <c r="Z10" s="17"/>
      <c r="AA10" s="17"/>
      <c r="AB10" s="17"/>
      <c r="AC10" s="17"/>
      <c r="AD10" s="30"/>
      <c r="AE10" s="17"/>
      <c r="AF10" s="17"/>
      <c r="AG10" s="17"/>
      <c r="AH10" s="59"/>
      <c r="AI10" s="59"/>
      <c r="AJ10" s="59"/>
      <c r="AK10" s="59"/>
      <c r="AL10" s="59"/>
      <c r="AM10" s="70"/>
    </row>
    <row r="11" spans="2:39" s="4" customFormat="1" ht="18.899999999999999" customHeight="1" x14ac:dyDescent="0.35">
      <c r="B11" s="89">
        <f>DATE(CalendarYear,2,1)</f>
        <v>44958</v>
      </c>
      <c r="C11" s="14" t="str">
        <f>IF(DAY(FebSun1)=1,"",IF(AND(YEAR(FebSun1+1)=CalendarYear,MONTH(FebSun1+1)=2),FebSun1+1,""))</f>
        <v/>
      </c>
      <c r="D11" s="14" t="str">
        <f>IF(DAY(FebSun1)=1,"",IF(AND(YEAR(FebSun1+2)=CalendarYear,MONTH(FebSun1+2)=2),FebSun1+2,""))</f>
        <v/>
      </c>
      <c r="E11" s="14" t="str">
        <f>IF(DAY(FebSun1)=1,"",IF(AND(YEAR(FebSun1+3)=CalendarYear,MONTH(FebSun1+3)=2),FebSun1+3,""))</f>
        <v/>
      </c>
      <c r="F11" s="14">
        <f>IF(DAY(FebSun1)=1,"",IF(AND(YEAR(FebSun1+4)=CalendarYear,MONTH(FebSun1+4)=2),FebSun1+4,""))</f>
        <v>44958</v>
      </c>
      <c r="G11" s="14">
        <f>IF(DAY(FebSun1)=1,"",IF(AND(YEAR(FebSun1+5)=CalendarYear,MONTH(FebSun1+5)=2),FebSun1+5,""))</f>
        <v>44959</v>
      </c>
      <c r="H11" s="14">
        <f>IF(DAY(FebSun1)=1,"",IF(AND(YEAR(FebSun1+6)=CalendarYear,MONTH(FebSun1+6)=2),FebSun1+6,""))</f>
        <v>44960</v>
      </c>
      <c r="I11" s="14">
        <f>IF(DAY(FebSun1)=1,IF(AND(YEAR(FebSun1)=CalendarYear,MONTH(FebSun1)=2),FebSun1,""),IF(AND(YEAR(FebSun1+7)=CalendarYear,MONTH(FebSun1+7)=2),FebSun1+7,""))</f>
        <v>44961</v>
      </c>
      <c r="J11" s="14">
        <f>IF(DAY(FebSun1)=1,IF(AND(YEAR(FebSun1+1)=CalendarYear,MONTH(FebSun1+1)=2),FebSun1+1,""),IF(AND(YEAR(FebSun1+8)=CalendarYear,MONTH(FebSun1+8)=2),FebSun1+8,""))</f>
        <v>44962</v>
      </c>
      <c r="K11" s="14">
        <f>IF(DAY(FebSun1)=1,IF(AND(YEAR(FebSun1+2)=CalendarYear,MONTH(FebSun1+2)=2),FebSun1+2,""),IF(AND(YEAR(FebSun1+9)=CalendarYear,MONTH(FebSun1+9)=2),FebSun1+9,""))</f>
        <v>44963</v>
      </c>
      <c r="L11" s="14">
        <f>IF(DAY(FebSun1)=1,IF(AND(YEAR(FebSun1+3)=CalendarYear,MONTH(FebSun1+3)=2),FebSun1+3,""),IF(AND(YEAR(FebSun1+10)=CalendarYear,MONTH(FebSun1+10)=2),FebSun1+10,""))</f>
        <v>44964</v>
      </c>
      <c r="M11" s="14">
        <f>IF(DAY(FebSun1)=1,IF(AND(YEAR(FebSun1+4)=CalendarYear,MONTH(FebSun1+4)=2),FebSun1+4,""),IF(AND(YEAR(FebSun1+11)=CalendarYear,MONTH(FebSun1+11)=2),FebSun1+11,""))</f>
        <v>44965</v>
      </c>
      <c r="N11" s="14">
        <f>IF(DAY(FebSun1)=1,IF(AND(YEAR(FebSun1+5)=CalendarYear,MONTH(FebSun1+5)=2),FebSun1+5,""),IF(AND(YEAR(FebSun1+12)=CalendarYear,MONTH(FebSun1+12)=2),FebSun1+12,""))</f>
        <v>44966</v>
      </c>
      <c r="O11" s="14">
        <f>IF(DAY(FebSun1)=1,IF(AND(YEAR(FebSun1+6)=CalendarYear,MONTH(FebSun1+6)=2),FebSun1+6,""),IF(AND(YEAR(FebSun1+13)=CalendarYear,MONTH(FebSun1+13)=2),FebSun1+13,""))</f>
        <v>44967</v>
      </c>
      <c r="P11" s="14">
        <f>IF(DAY(FebSun1)=1,IF(AND(YEAR(FebSun1+7)=CalendarYear,MONTH(FebSun1+7)=2),FebSun1+7,""),IF(AND(YEAR(FebSun1+14)=CalendarYear,MONTH(FebSun1+14)=2),FebSun1+14,""))</f>
        <v>44968</v>
      </c>
      <c r="Q11" s="14">
        <f>IF(DAY(FebSun1)=1,IF(AND(YEAR(FebSun1+8)=CalendarYear,MONTH(FebSun1+8)=2),FebSun1+8,""),IF(AND(YEAR(FebSun1+15)=CalendarYear,MONTH(FebSun1+15)=2),FebSun1+15,""))</f>
        <v>44969</v>
      </c>
      <c r="R11" s="14">
        <f>IF(DAY(FebSun1)=1,IF(AND(YEAR(FebSun1+9)=CalendarYear,MONTH(FebSun1+9)=2),FebSun1+9,""),IF(AND(YEAR(FebSun1+16)=CalendarYear,MONTH(FebSun1+16)=2),FebSun1+16,""))</f>
        <v>44970</v>
      </c>
      <c r="S11" s="14">
        <f>IF(DAY(FebSun1)=1,IF(AND(YEAR(FebSun1+10)=CalendarYear,MONTH(FebSun1+10)=2),FebSun1+10,""),IF(AND(YEAR(FebSun1+17)=CalendarYear,MONTH(FebSun1+17)=2),FebSun1+17,""))</f>
        <v>44971</v>
      </c>
      <c r="T11" s="14">
        <f>IF(DAY(FebSun1)=1,IF(AND(YEAR(FebSun1+11)=CalendarYear,MONTH(FebSun1+11)=2),FebSun1+11,""),IF(AND(YEAR(FebSun1+18)=CalendarYear,MONTH(FebSun1+18)=2),FebSun1+18,""))</f>
        <v>44972</v>
      </c>
      <c r="U11" s="14">
        <f>IF(DAY(FebSun1)=1,IF(AND(YEAR(FebSun1+12)=CalendarYear,MONTH(FebSun1+12)=2),FebSun1+12,""),IF(AND(YEAR(FebSun1+19)=CalendarYear,MONTH(FebSun1+19)=2),FebSun1+19,""))</f>
        <v>44973</v>
      </c>
      <c r="V11" s="14">
        <f>IF(DAY(FebSun1)=1,IF(AND(YEAR(FebSun1+13)=CalendarYear,MONTH(FebSun1+13)=2),FebSun1+13,""),IF(AND(YEAR(FebSun1+20)=CalendarYear,MONTH(FebSun1+20)=2),FebSun1+20,""))</f>
        <v>44974</v>
      </c>
      <c r="W11" s="14">
        <f>IF(DAY(FebSun1)=1,IF(AND(YEAR(FebSun1+14)=CalendarYear,MONTH(FebSun1+14)=2),FebSun1+14,""),IF(AND(YEAR(FebSun1+21)=CalendarYear,MONTH(FebSun1+21)=2),FebSun1+21,""))</f>
        <v>44975</v>
      </c>
      <c r="X11" s="14">
        <f>IF(DAY(FebSun1)=1,IF(AND(YEAR(FebSun1+15)=CalendarYear,MONTH(FebSun1+15)=2),FebSun1+15,""),IF(AND(YEAR(FebSun1+22)=CalendarYear,MONTH(FebSun1+22)=2),FebSun1+22,""))</f>
        <v>44976</v>
      </c>
      <c r="Y11" s="14">
        <f>IF(DAY(FebSun1)=1,IF(AND(YEAR(FebSun1+16)=CalendarYear,MONTH(FebSun1+16)=2),FebSun1+16,""),IF(AND(YEAR(FebSun1+23)=CalendarYear,MONTH(FebSun1+23)=2),FebSun1+23,""))</f>
        <v>44977</v>
      </c>
      <c r="Z11" s="14">
        <f>IF(DAY(FebSun1)=1,IF(AND(YEAR(FebSun1+17)=CalendarYear,MONTH(FebSun1+17)=2),FebSun1+17,""),IF(AND(YEAR(FebSun1+24)=CalendarYear,MONTH(FebSun1+24)=2),FebSun1+24,""))</f>
        <v>44978</v>
      </c>
      <c r="AA11" s="14">
        <f>IF(DAY(FebSun1)=1,IF(AND(YEAR(FebSun1+18)=CalendarYear,MONTH(FebSun1+18)=2),FebSun1+18,""),IF(AND(YEAR(FebSun1+25)=CalendarYear,MONTH(FebSun1+25)=2),FebSun1+25,""))</f>
        <v>44979</v>
      </c>
      <c r="AB11" s="14">
        <f>IF(DAY(FebSun1)=1,IF(AND(YEAR(FebSun1+19)=CalendarYear,MONTH(FebSun1+19)=2),FebSun1+19,""),IF(AND(YEAR(FebSun1+26)=CalendarYear,MONTH(FebSun1+26)=2),FebSun1+26,""))</f>
        <v>44980</v>
      </c>
      <c r="AC11" s="14">
        <f>IF(DAY(FebSun1)=1,IF(AND(YEAR(FebSun1+20)=CalendarYear,MONTH(FebSun1+20)=2),FebSun1+20,""),IF(AND(YEAR(FebSun1+27)=CalendarYear,MONTH(FebSun1+27)=2),FebSun1+27,""))</f>
        <v>44981</v>
      </c>
      <c r="AD11" s="14">
        <f>IF(DAY(FebSun1)=1,IF(AND(YEAR(FebSun1+21)=CalendarYear,MONTH(FebSun1+21)=2),FebSun1+21,""),IF(AND(YEAR(FebSun1+28)=CalendarYear,MONTH(FebSun1+28)=2),FebSun1+28,""))</f>
        <v>44982</v>
      </c>
      <c r="AE11" s="14">
        <f>IF(DAY(FebSun1)=1,IF(AND(YEAR(FebSun1+22)=CalendarYear,MONTH(FebSun1+22)=2),FebSun1+22,""),IF(AND(YEAR(FebSun1+29)=CalendarYear,MONTH(FebSun1+29)=2),FebSun1+29,""))</f>
        <v>44983</v>
      </c>
      <c r="AF11" s="14">
        <f>IF(DAY(FebSun1)=1,IF(AND(YEAR(FebSun1+23)=CalendarYear,MONTH(FebSun1+23)=2),FebSun1+23,""),IF(AND(YEAR(FebSun1+30)=CalendarYear,MONTH(FebSun1+30)=2),FebSun1+30,""))</f>
        <v>44984</v>
      </c>
      <c r="AG11" s="14">
        <f>IF(DAY(FebSun1)=1,IF(AND(YEAR(FebSun1+24)=CalendarYear,MONTH(FebSun1+24)=2),FebSun1+24,""),IF(AND(YEAR(FebSun1+31)=CalendarYear,MONTH(FebSun1+31)=2),FebSun1+31,""))</f>
        <v>44985</v>
      </c>
      <c r="AH11" s="14" t="str">
        <f>IF(DAY(FebSun1)=1,IF(AND(YEAR(FebSun1+25)=CalendarYear,MONTH(FebSun1+25)=2),FebSun1+25,""),IF(AND(YEAR(FebSun1+32)=CalendarYear,MONTH(FebSun1+32)=2),FebSun1+32,""))</f>
        <v/>
      </c>
      <c r="AI11" s="14" t="str">
        <f>IF(DAY(FebSun1)=1,IF(AND(YEAR(FebSun1+26)=CalendarYear,MONTH(FebSun1+26)=2),FebSun1+26,""),IF(AND(YEAR(FebSun1+33)=CalendarYear,MONTH(FebSun1+33)=2),FebSun1+33,""))</f>
        <v/>
      </c>
      <c r="AJ11" s="14" t="str">
        <f>IF(DAY(FebSun1)=1,IF(AND(YEAR(FebSun1+27)=CalendarYear,MONTH(FebSun1+27)=2),FebSun1+27,""),IF(AND(YEAR(FebSun1+34)=CalendarYear,MONTH(FebSun1+34)=2),FebSun1+34,""))</f>
        <v/>
      </c>
      <c r="AK11" s="14" t="str">
        <f>IF(DAY(FebSun1)=1,IF(AND(YEAR(FebSun1+28)=CalendarYear,MONTH(FebSun1+28)=2),FebSun1+28,""),IF(AND(YEAR(FebSun1+35)=CalendarYear,MONTH(FebSun1+35)=2),FebSun1+35,""))</f>
        <v/>
      </c>
      <c r="AL11" s="14" t="str">
        <f>IF(DAY(FebSun1)=1,IF(AND(YEAR(FebSun1+29)=CalendarYear,MONTH(FebSun1+29)=2),FebSun1+29,""),IF(AND(YEAR(FebSun1+36)=CalendarYear,MONTH(FebSun1+36)=2),FebSun1+36,""))</f>
        <v/>
      </c>
      <c r="AM11" s="15" t="str">
        <f>IF(DAY(FebSun1)=1,IF(AND(YEAR(FebSun1+30)=CalendarYear,MONTH(FebSun1+30)=2),FebSun1+30,""),IF(AND(YEAR(FebSun1+37)=CalendarYear,MONTH(FebSun1+37)=2),FebSun1+37,""))</f>
        <v/>
      </c>
    </row>
    <row r="12" spans="2:39" s="4" customFormat="1" ht="18.899999999999999" customHeight="1" x14ac:dyDescent="0.35">
      <c r="B12" s="90"/>
      <c r="C12" s="6" t="s">
        <v>0</v>
      </c>
      <c r="D12" s="6" t="s">
        <v>1</v>
      </c>
      <c r="E12" s="6" t="s">
        <v>2</v>
      </c>
      <c r="F12" s="6" t="s">
        <v>3</v>
      </c>
      <c r="G12" s="6" t="s">
        <v>4</v>
      </c>
      <c r="H12" s="6" t="s">
        <v>5</v>
      </c>
      <c r="I12" s="6" t="s">
        <v>6</v>
      </c>
      <c r="J12" s="6" t="s">
        <v>0</v>
      </c>
      <c r="K12" s="6" t="s">
        <v>1</v>
      </c>
      <c r="L12" s="6" t="s">
        <v>2</v>
      </c>
      <c r="M12" s="6" t="s">
        <v>3</v>
      </c>
      <c r="N12" s="6" t="s">
        <v>4</v>
      </c>
      <c r="O12" s="6" t="s">
        <v>5</v>
      </c>
      <c r="P12" s="6" t="s">
        <v>6</v>
      </c>
      <c r="Q12" s="6" t="s">
        <v>0</v>
      </c>
      <c r="R12" s="6" t="s">
        <v>1</v>
      </c>
      <c r="S12" s="6" t="s">
        <v>2</v>
      </c>
      <c r="T12" s="6" t="s">
        <v>3</v>
      </c>
      <c r="U12" s="6" t="s">
        <v>4</v>
      </c>
      <c r="V12" s="6" t="s">
        <v>5</v>
      </c>
      <c r="W12" s="6" t="s">
        <v>6</v>
      </c>
      <c r="X12" s="6" t="s">
        <v>0</v>
      </c>
      <c r="Y12" s="6" t="s">
        <v>1</v>
      </c>
      <c r="Z12" s="6" t="s">
        <v>2</v>
      </c>
      <c r="AA12" s="6" t="s">
        <v>3</v>
      </c>
      <c r="AB12" s="6" t="s">
        <v>4</v>
      </c>
      <c r="AC12" s="6" t="s">
        <v>5</v>
      </c>
      <c r="AD12" s="6" t="s">
        <v>6</v>
      </c>
      <c r="AE12" s="6" t="s">
        <v>0</v>
      </c>
      <c r="AF12" s="6" t="s">
        <v>1</v>
      </c>
      <c r="AG12" s="6" t="s">
        <v>2</v>
      </c>
      <c r="AH12" s="6" t="s">
        <v>3</v>
      </c>
      <c r="AI12" s="6" t="s">
        <v>4</v>
      </c>
      <c r="AJ12" s="6" t="s">
        <v>5</v>
      </c>
      <c r="AK12" s="6" t="s">
        <v>6</v>
      </c>
      <c r="AL12" s="6" t="s">
        <v>0</v>
      </c>
      <c r="AM12" s="9" t="s">
        <v>1</v>
      </c>
    </row>
    <row r="13" spans="2:39" ht="18.899999999999999" customHeight="1" x14ac:dyDescent="0.35">
      <c r="B13" s="25" t="s">
        <v>10</v>
      </c>
      <c r="C13" s="36"/>
      <c r="D13" s="36"/>
      <c r="E13" s="56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36"/>
      <c r="AI13" s="36"/>
      <c r="AJ13" s="36"/>
      <c r="AK13" s="36"/>
      <c r="AL13" s="36"/>
      <c r="AM13" s="36"/>
    </row>
    <row r="14" spans="2:39" ht="18.899999999999999" customHeight="1" x14ac:dyDescent="0.35">
      <c r="B14" s="26" t="s">
        <v>9</v>
      </c>
      <c r="C14" s="37"/>
      <c r="D14" s="37"/>
      <c r="E14" s="57"/>
      <c r="F14" s="12"/>
      <c r="G14" s="12"/>
      <c r="H14" s="31"/>
      <c r="I14" s="12"/>
      <c r="J14" s="12"/>
      <c r="K14" s="12"/>
      <c r="L14" s="12"/>
      <c r="M14" s="12"/>
      <c r="N14" s="12"/>
      <c r="O14" s="31"/>
      <c r="P14" s="12"/>
      <c r="Q14" s="12"/>
      <c r="R14" s="12"/>
      <c r="S14" s="12"/>
      <c r="T14" s="12"/>
      <c r="U14" s="12"/>
      <c r="V14" s="31"/>
      <c r="W14" s="12"/>
      <c r="X14" s="12"/>
      <c r="Y14" s="12"/>
      <c r="Z14" s="12"/>
      <c r="AA14" s="12"/>
      <c r="AB14" s="12"/>
      <c r="AC14" s="31"/>
      <c r="AD14" s="12"/>
      <c r="AE14" s="12"/>
      <c r="AF14" s="12"/>
      <c r="AG14" s="12"/>
      <c r="AH14" s="37"/>
      <c r="AI14" s="37"/>
      <c r="AJ14" s="37"/>
      <c r="AK14" s="37"/>
      <c r="AL14" s="37"/>
      <c r="AM14" s="37"/>
    </row>
    <row r="15" spans="2:39" ht="18.899999999999999" customHeight="1" x14ac:dyDescent="0.35">
      <c r="B15" s="27" t="s">
        <v>7</v>
      </c>
      <c r="C15" s="38"/>
      <c r="D15" s="38"/>
      <c r="E15" s="60"/>
      <c r="F15" s="13"/>
      <c r="G15" s="13"/>
      <c r="H15" s="13"/>
      <c r="I15" s="32"/>
      <c r="J15" s="13"/>
      <c r="K15" s="13"/>
      <c r="L15" s="13"/>
      <c r="M15" s="13"/>
      <c r="N15" s="13"/>
      <c r="O15" s="13"/>
      <c r="P15" s="32"/>
      <c r="Q15" s="13"/>
      <c r="R15" s="13"/>
      <c r="S15" s="13"/>
      <c r="T15" s="13"/>
      <c r="U15" s="13"/>
      <c r="V15" s="13"/>
      <c r="W15" s="32"/>
      <c r="X15" s="13"/>
      <c r="Y15" s="13"/>
      <c r="Z15" s="13"/>
      <c r="AA15" s="13"/>
      <c r="AB15" s="13"/>
      <c r="AC15" s="13"/>
      <c r="AD15" s="32"/>
      <c r="AE15" s="13"/>
      <c r="AF15" s="13"/>
      <c r="AG15" s="13"/>
      <c r="AH15" s="38"/>
      <c r="AI15" s="38"/>
      <c r="AJ15" s="38"/>
      <c r="AK15" s="38"/>
      <c r="AL15" s="38"/>
      <c r="AM15" s="38"/>
    </row>
    <row r="16" spans="2:39" ht="17.399999999999999" customHeight="1" x14ac:dyDescent="0.35">
      <c r="B16" s="28" t="s">
        <v>8</v>
      </c>
      <c r="C16" s="39"/>
      <c r="D16" s="39"/>
      <c r="E16" s="59"/>
      <c r="F16" s="16"/>
      <c r="G16" s="16"/>
      <c r="H16" s="16"/>
      <c r="I16" s="30"/>
      <c r="J16" s="16"/>
      <c r="K16" s="16"/>
      <c r="L16" s="16"/>
      <c r="M16" s="16"/>
      <c r="N16" s="16"/>
      <c r="O16" s="16"/>
      <c r="P16" s="30"/>
      <c r="Q16" s="16"/>
      <c r="R16" s="16"/>
      <c r="S16" s="16"/>
      <c r="T16" s="16"/>
      <c r="U16" s="16"/>
      <c r="V16" s="16"/>
      <c r="W16" s="30"/>
      <c r="X16" s="16"/>
      <c r="Y16" s="16"/>
      <c r="Z16" s="16"/>
      <c r="AA16" s="16"/>
      <c r="AB16" s="16"/>
      <c r="AC16" s="16"/>
      <c r="AD16" s="30"/>
      <c r="AE16" s="16"/>
      <c r="AF16" s="16"/>
      <c r="AG16" s="16"/>
      <c r="AH16" s="39"/>
      <c r="AI16" s="39"/>
      <c r="AJ16" s="39"/>
      <c r="AK16" s="39"/>
      <c r="AL16" s="39"/>
      <c r="AM16" s="39"/>
    </row>
    <row r="17" spans="2:39" s="5" customFormat="1" ht="18.899999999999999" customHeight="1" x14ac:dyDescent="0.35">
      <c r="B17" s="89">
        <f>DATE(CalendarYear,3,1)</f>
        <v>44986</v>
      </c>
      <c r="C17" s="14" t="str">
        <f>IF(DAY(MarSun1)=1,"",IF(AND(YEAR(MarSun1+1)=CalendarYear,MONTH(MarSun1+1)=3),MarSun1+1,""))</f>
        <v/>
      </c>
      <c r="D17" s="14" t="str">
        <f>IF(DAY(MarSun1)=1,"",IF(AND(YEAR(MarSun1+2)=CalendarYear,MONTH(MarSun1+2)=3),MarSun1+2,""))</f>
        <v/>
      </c>
      <c r="E17" s="14" t="str">
        <f>IF(DAY(MarSun1)=1,"",IF(AND(YEAR(MarSun1+3)=CalendarYear,MONTH(MarSun1+3)=3),MarSun1+3,""))</f>
        <v/>
      </c>
      <c r="F17" s="14">
        <f>IF(DAY(MarSun1)=1,"",IF(AND(YEAR(MarSun1+4)=CalendarYear,MONTH(MarSun1+4)=3),MarSun1+4,""))</f>
        <v>44986</v>
      </c>
      <c r="G17" s="14">
        <f>IF(DAY(MarSun1)=1,"",IF(AND(YEAR(MarSun1+5)=CalendarYear,MONTH(MarSun1+5)=3),MarSun1+5,""))</f>
        <v>44987</v>
      </c>
      <c r="H17" s="14">
        <f>IF(DAY(MarSun1)=1,"",IF(AND(YEAR(MarSun1+6)=CalendarYear,MONTH(MarSun1+6)=3),MarSun1+6,""))</f>
        <v>44988</v>
      </c>
      <c r="I17" s="14">
        <f>IF(DAY(MarSun1)=1,IF(AND(YEAR(MarSun1)=CalendarYear,MONTH(MarSun1)=3),MarSun1,""),IF(AND(YEAR(MarSun1+7)=CalendarYear,MONTH(MarSun1+7)=3),MarSun1+7,""))</f>
        <v>44989</v>
      </c>
      <c r="J17" s="14">
        <f>IF(DAY(MarSun1)=1,IF(AND(YEAR(MarSun1+1)=CalendarYear,MONTH(MarSun1+1)=3),MarSun1+1,""),IF(AND(YEAR(MarSun1+8)=CalendarYear,MONTH(MarSun1+8)=3),MarSun1+8,""))</f>
        <v>44990</v>
      </c>
      <c r="K17" s="14">
        <f>IF(DAY(MarSun1)=1,IF(AND(YEAR(MarSun1+2)=CalendarYear,MONTH(MarSun1+2)=3),MarSun1+2,""),IF(AND(YEAR(MarSun1+9)=CalendarYear,MONTH(MarSun1+9)=3),MarSun1+9,""))</f>
        <v>44991</v>
      </c>
      <c r="L17" s="14">
        <f>IF(DAY(MarSun1)=1,IF(AND(YEAR(MarSun1+3)=CalendarYear,MONTH(MarSun1+3)=3),MarSun1+3,""),IF(AND(YEAR(MarSun1+10)=CalendarYear,MONTH(MarSun1+10)=3),MarSun1+10,""))</f>
        <v>44992</v>
      </c>
      <c r="M17" s="14">
        <f>IF(DAY(MarSun1)=1,IF(AND(YEAR(MarSun1+4)=CalendarYear,MONTH(MarSun1+4)=3),MarSun1+4,""),IF(AND(YEAR(MarSun1+11)=CalendarYear,MONTH(MarSun1+11)=3),MarSun1+11,""))</f>
        <v>44993</v>
      </c>
      <c r="N17" s="14">
        <f>IF(DAY(MarSun1)=1,IF(AND(YEAR(MarSun1+5)=CalendarYear,MONTH(MarSun1+5)=3),MarSun1+5,""),IF(AND(YEAR(MarSun1+12)=CalendarYear,MONTH(MarSun1+12)=3),MarSun1+12,""))</f>
        <v>44994</v>
      </c>
      <c r="O17" s="14">
        <f>IF(DAY(MarSun1)=1,IF(AND(YEAR(MarSun1+6)=CalendarYear,MONTH(MarSun1+6)=3),MarSun1+6,""),IF(AND(YEAR(MarSun1+13)=CalendarYear,MONTH(MarSun1+13)=3),MarSun1+13,""))</f>
        <v>44995</v>
      </c>
      <c r="P17" s="14">
        <f>IF(DAY(MarSun1)=1,IF(AND(YEAR(MarSun1+7)=CalendarYear,MONTH(MarSun1+7)=3),MarSun1+7,""),IF(AND(YEAR(MarSun1+14)=CalendarYear,MONTH(MarSun1+14)=3),MarSun1+14,""))</f>
        <v>44996</v>
      </c>
      <c r="Q17" s="14">
        <f>IF(DAY(MarSun1)=1,IF(AND(YEAR(MarSun1+8)=CalendarYear,MONTH(MarSun1+8)=3),MarSun1+8,""),IF(AND(YEAR(MarSun1+15)=CalendarYear,MONTH(MarSun1+15)=3),MarSun1+15,""))</f>
        <v>44997</v>
      </c>
      <c r="R17" s="14">
        <f>IF(DAY(MarSun1)=1,IF(AND(YEAR(MarSun1+9)=CalendarYear,MONTH(MarSun1+9)=3),MarSun1+9,""),IF(AND(YEAR(MarSun1+16)=CalendarYear,MONTH(MarSun1+16)=3),MarSun1+16,""))</f>
        <v>44998</v>
      </c>
      <c r="S17" s="14">
        <f>IF(DAY(MarSun1)=1,IF(AND(YEAR(MarSun1+10)=CalendarYear,MONTH(MarSun1+10)=3),MarSun1+10,""),IF(AND(YEAR(MarSun1+17)=CalendarYear,MONTH(MarSun1+17)=3),MarSun1+17,""))</f>
        <v>44999</v>
      </c>
      <c r="T17" s="14">
        <f>IF(DAY(MarSun1)=1,IF(AND(YEAR(MarSun1+11)=CalendarYear,MONTH(MarSun1+11)=3),MarSun1+11,""),IF(AND(YEAR(MarSun1+18)=CalendarYear,MONTH(MarSun1+18)=3),MarSun1+18,""))</f>
        <v>45000</v>
      </c>
      <c r="U17" s="14">
        <f>IF(DAY(MarSun1)=1,IF(AND(YEAR(MarSun1+12)=CalendarYear,MONTH(MarSun1+12)=3),MarSun1+12,""),IF(AND(YEAR(MarSun1+19)=CalendarYear,MONTH(MarSun1+19)=3),MarSun1+19,""))</f>
        <v>45001</v>
      </c>
      <c r="V17" s="14">
        <f>IF(DAY(MarSun1)=1,IF(AND(YEAR(MarSun1+13)=CalendarYear,MONTH(MarSun1+13)=3),MarSun1+13,""),IF(AND(YEAR(MarSun1+20)=CalendarYear,MONTH(MarSun1+20)=3),MarSun1+20,""))</f>
        <v>45002</v>
      </c>
      <c r="W17" s="14">
        <f>IF(DAY(MarSun1)=1,IF(AND(YEAR(MarSun1+14)=CalendarYear,MONTH(MarSun1+14)=3),MarSun1+14,""),IF(AND(YEAR(MarSun1+21)=CalendarYear,MONTH(MarSun1+21)=3),MarSun1+21,""))</f>
        <v>45003</v>
      </c>
      <c r="X17" s="14">
        <f>IF(DAY(MarSun1)=1,IF(AND(YEAR(MarSun1+15)=CalendarYear,MONTH(MarSun1+15)=3),MarSun1+15,""),IF(AND(YEAR(MarSun1+22)=CalendarYear,MONTH(MarSun1+22)=3),MarSun1+22,""))</f>
        <v>45004</v>
      </c>
      <c r="Y17" s="14">
        <f>IF(DAY(MarSun1)=1,IF(AND(YEAR(MarSun1+16)=CalendarYear,MONTH(MarSun1+16)=3),MarSun1+16,""),IF(AND(YEAR(MarSun1+23)=CalendarYear,MONTH(MarSun1+23)=3),MarSun1+23,""))</f>
        <v>45005</v>
      </c>
      <c r="Z17" s="14">
        <f>IF(DAY(MarSun1)=1,IF(AND(YEAR(MarSun1+17)=CalendarYear,MONTH(MarSun1+17)=3),MarSun1+17,""),IF(AND(YEAR(MarSun1+24)=CalendarYear,MONTH(MarSun1+24)=3),MarSun1+24,""))</f>
        <v>45006</v>
      </c>
      <c r="AA17" s="14">
        <f>IF(DAY(MarSun1)=1,IF(AND(YEAR(MarSun1+18)=CalendarYear,MONTH(MarSun1+18)=3),MarSun1+18,""),IF(AND(YEAR(MarSun1+25)=CalendarYear,MONTH(MarSun1+25)=3),MarSun1+25,""))</f>
        <v>45007</v>
      </c>
      <c r="AB17" s="14">
        <f>IF(DAY(MarSun1)=1,IF(AND(YEAR(MarSun1+19)=CalendarYear,MONTH(MarSun1+19)=3),MarSun1+19,""),IF(AND(YEAR(MarSun1+26)=CalendarYear,MONTH(MarSun1+26)=3),MarSun1+26,""))</f>
        <v>45008</v>
      </c>
      <c r="AC17" s="14">
        <f>IF(DAY(MarSun1)=1,IF(AND(YEAR(MarSun1+20)=CalendarYear,MONTH(MarSun1+20)=3),MarSun1+20,""),IF(AND(YEAR(MarSun1+27)=CalendarYear,MONTH(MarSun1+27)=3),MarSun1+27,""))</f>
        <v>45009</v>
      </c>
      <c r="AD17" s="14">
        <f>IF(DAY(MarSun1)=1,IF(AND(YEAR(MarSun1+21)=CalendarYear,MONTH(MarSun1+21)=3),MarSun1+21,""),IF(AND(YEAR(MarSun1+28)=CalendarYear,MONTH(MarSun1+28)=3),MarSun1+28,""))</f>
        <v>45010</v>
      </c>
      <c r="AE17" s="14">
        <f>IF(DAY(MarSun1)=1,IF(AND(YEAR(MarSun1+22)=CalendarYear,MONTH(MarSun1+22)=3),MarSun1+22,""),IF(AND(YEAR(MarSun1+29)=CalendarYear,MONTH(MarSun1+29)=3),MarSun1+29,""))</f>
        <v>45011</v>
      </c>
      <c r="AF17" s="14">
        <f>IF(DAY(MarSun1)=1,IF(AND(YEAR(MarSun1+23)=CalendarYear,MONTH(MarSun1+23)=3),MarSun1+23,""),IF(AND(YEAR(MarSun1+30)=CalendarYear,MONTH(MarSun1+30)=3),MarSun1+30,""))</f>
        <v>45012</v>
      </c>
      <c r="AG17" s="14">
        <f>IF(DAY(MarSun1)=1,IF(AND(YEAR(MarSun1+24)=CalendarYear,MONTH(MarSun1+24)=3),MarSun1+24,""),IF(AND(YEAR(MarSun1+31)=CalendarYear,MONTH(MarSun1+31)=3),MarSun1+31,""))</f>
        <v>45013</v>
      </c>
      <c r="AH17" s="14">
        <f>IF(DAY(MarSun1)=1,IF(AND(YEAR(MarSun1+25)=CalendarYear,MONTH(MarSun1+25)=3),MarSun1+25,""),IF(AND(YEAR(MarSun1+32)=CalendarYear,MONTH(MarSun1+32)=3),MarSun1+32,""))</f>
        <v>45014</v>
      </c>
      <c r="AI17" s="14">
        <f>IF(DAY(MarSun1)=1,IF(AND(YEAR(MarSun1+26)=CalendarYear,MONTH(MarSun1+26)=3),MarSun1+26,""),IF(AND(YEAR(MarSun1+33)=CalendarYear,MONTH(MarSun1+33)=3),MarSun1+33,""))</f>
        <v>45015</v>
      </c>
      <c r="AJ17" s="14">
        <f>IF(DAY(MarSun1)=1,IF(AND(YEAR(MarSun1+27)=CalendarYear,MONTH(MarSun1+27)=3),MarSun1+27,""),IF(AND(YEAR(MarSun1+34)=CalendarYear,MONTH(MarSun1+34)=3),MarSun1+34,""))</f>
        <v>45016</v>
      </c>
      <c r="AK17" s="14" t="str">
        <f>IF(DAY(MarSun1)=1,IF(AND(YEAR(MarSun1+28)=CalendarYear,MONTH(MarSun1+28)=3),MarSun1+28,""),IF(AND(YEAR(MarSun1+35)=CalendarYear,MONTH(MarSun1+35)=3),MarSun1+35,""))</f>
        <v/>
      </c>
      <c r="AL17" s="14" t="str">
        <f>IF(DAY(MarSun1)=1,IF(AND(YEAR(MarSun1+29)=CalendarYear,MONTH(MarSun1+29)=3),MarSun1+29,""),IF(AND(YEAR(MarSun1+36)=CalendarYear,MONTH(MarSun1+36)=3),MarSun1+36,""))</f>
        <v/>
      </c>
      <c r="AM17" s="15" t="str">
        <f>IF(DAY(MarSun1)=1,IF(AND(YEAR(MarSun1+30)=CalendarYear,MONTH(MarSun1+30)=3),MarSun1+30,""),IF(AND(YEAR(MarSun1+37)=CalendarYear,MONTH(MarSun1+37)=3),MarSun1+37,""))</f>
        <v/>
      </c>
    </row>
    <row r="18" spans="2:39" s="5" customFormat="1" ht="18.899999999999999" customHeight="1" x14ac:dyDescent="0.35">
      <c r="B18" s="89"/>
      <c r="C18" s="6" t="s">
        <v>0</v>
      </c>
      <c r="D18" s="6" t="s">
        <v>1</v>
      </c>
      <c r="E18" s="6" t="s">
        <v>2</v>
      </c>
      <c r="F18" s="6" t="s">
        <v>3</v>
      </c>
      <c r="G18" s="6" t="s">
        <v>4</v>
      </c>
      <c r="H18" s="6" t="s">
        <v>5</v>
      </c>
      <c r="I18" s="6" t="s">
        <v>6</v>
      </c>
      <c r="J18" s="6" t="s">
        <v>0</v>
      </c>
      <c r="K18" s="6" t="s">
        <v>1</v>
      </c>
      <c r="L18" s="6" t="s">
        <v>2</v>
      </c>
      <c r="M18" s="6" t="s">
        <v>3</v>
      </c>
      <c r="N18" s="6" t="s">
        <v>4</v>
      </c>
      <c r="O18" s="6" t="s">
        <v>5</v>
      </c>
      <c r="P18" s="6" t="s">
        <v>6</v>
      </c>
      <c r="Q18" s="6" t="s">
        <v>0</v>
      </c>
      <c r="R18" s="6" t="s">
        <v>1</v>
      </c>
      <c r="S18" s="6" t="s">
        <v>2</v>
      </c>
      <c r="T18" s="6" t="s">
        <v>3</v>
      </c>
      <c r="U18" s="6" t="s">
        <v>4</v>
      </c>
      <c r="V18" s="6" t="s">
        <v>5</v>
      </c>
      <c r="W18" s="6" t="s">
        <v>6</v>
      </c>
      <c r="X18" s="6" t="s">
        <v>0</v>
      </c>
      <c r="Y18" s="6" t="s">
        <v>1</v>
      </c>
      <c r="Z18" s="6" t="s">
        <v>2</v>
      </c>
      <c r="AA18" s="6" t="s">
        <v>3</v>
      </c>
      <c r="AB18" s="6" t="s">
        <v>4</v>
      </c>
      <c r="AC18" s="6" t="s">
        <v>5</v>
      </c>
      <c r="AD18" s="6" t="s">
        <v>6</v>
      </c>
      <c r="AE18" s="6" t="s">
        <v>0</v>
      </c>
      <c r="AF18" s="6" t="s">
        <v>1</v>
      </c>
      <c r="AG18" s="6" t="s">
        <v>2</v>
      </c>
      <c r="AH18" s="6" t="s">
        <v>3</v>
      </c>
      <c r="AI18" s="6" t="s">
        <v>4</v>
      </c>
      <c r="AJ18" s="6" t="s">
        <v>5</v>
      </c>
      <c r="AK18" s="6" t="s">
        <v>6</v>
      </c>
      <c r="AL18" s="6" t="s">
        <v>0</v>
      </c>
      <c r="AM18" s="9" t="s">
        <v>1</v>
      </c>
    </row>
    <row r="19" spans="2:39" ht="18.899999999999999" customHeight="1" x14ac:dyDescent="0.35">
      <c r="B19" s="25" t="s">
        <v>10</v>
      </c>
      <c r="C19" s="40"/>
      <c r="D19" s="36"/>
      <c r="E19" s="56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36"/>
      <c r="AL19" s="36"/>
      <c r="AM19" s="36"/>
    </row>
    <row r="20" spans="2:39" ht="18.899999999999999" customHeight="1" x14ac:dyDescent="0.35">
      <c r="B20" s="26" t="s">
        <v>9</v>
      </c>
      <c r="C20" s="41"/>
      <c r="D20" s="37"/>
      <c r="E20" s="57"/>
      <c r="F20" s="12"/>
      <c r="G20" s="12"/>
      <c r="H20" s="31"/>
      <c r="I20" s="12"/>
      <c r="J20" s="12"/>
      <c r="K20" s="12"/>
      <c r="L20" s="12"/>
      <c r="M20" s="12"/>
      <c r="N20" s="12"/>
      <c r="O20" s="31"/>
      <c r="P20" s="12"/>
      <c r="Q20" s="12"/>
      <c r="R20" s="12"/>
      <c r="S20" s="12"/>
      <c r="T20" s="12"/>
      <c r="U20" s="12"/>
      <c r="V20" s="31"/>
      <c r="W20" s="12"/>
      <c r="X20" s="12"/>
      <c r="Y20" s="12"/>
      <c r="Z20" s="12"/>
      <c r="AA20" s="12"/>
      <c r="AB20" s="12"/>
      <c r="AC20" s="31"/>
      <c r="AD20" s="12"/>
      <c r="AE20" s="12"/>
      <c r="AF20" s="12"/>
      <c r="AG20" s="12"/>
      <c r="AH20" s="12"/>
      <c r="AI20" s="12"/>
      <c r="AJ20" s="49"/>
      <c r="AK20" s="37"/>
      <c r="AL20" s="37"/>
      <c r="AM20" s="37"/>
    </row>
    <row r="21" spans="2:39" ht="18.899999999999999" customHeight="1" x14ac:dyDescent="0.35">
      <c r="B21" s="27" t="s">
        <v>7</v>
      </c>
      <c r="C21" s="42"/>
      <c r="D21" s="38"/>
      <c r="E21" s="58"/>
      <c r="F21" s="13"/>
      <c r="G21" s="13"/>
      <c r="H21" s="13"/>
      <c r="I21" s="32"/>
      <c r="J21" s="13"/>
      <c r="K21" s="13"/>
      <c r="L21" s="13"/>
      <c r="M21" s="13"/>
      <c r="N21" s="13"/>
      <c r="O21" s="13"/>
      <c r="P21" s="32"/>
      <c r="Q21" s="13"/>
      <c r="R21" s="13"/>
      <c r="S21" s="13"/>
      <c r="T21" s="13"/>
      <c r="U21" s="13"/>
      <c r="V21" s="13"/>
      <c r="W21" s="32"/>
      <c r="X21" s="13"/>
      <c r="Y21" s="13"/>
      <c r="Z21" s="13"/>
      <c r="AA21" s="13"/>
      <c r="AB21" s="13"/>
      <c r="AC21" s="13"/>
      <c r="AD21" s="32"/>
      <c r="AE21" s="13"/>
      <c r="AF21" s="13"/>
      <c r="AG21" s="13"/>
      <c r="AH21" s="13"/>
      <c r="AI21" s="13"/>
      <c r="AJ21" s="13"/>
      <c r="AK21" s="38"/>
      <c r="AL21" s="38"/>
      <c r="AM21" s="38"/>
    </row>
    <row r="22" spans="2:39" ht="19.2" customHeight="1" x14ac:dyDescent="0.35">
      <c r="B22" s="28" t="s">
        <v>8</v>
      </c>
      <c r="C22" s="39"/>
      <c r="D22" s="39"/>
      <c r="E22" s="59"/>
      <c r="F22" s="16"/>
      <c r="G22" s="16"/>
      <c r="H22" s="16"/>
      <c r="I22" s="30"/>
      <c r="J22" s="16"/>
      <c r="K22" s="16"/>
      <c r="L22" s="16"/>
      <c r="M22" s="16"/>
      <c r="N22" s="16"/>
      <c r="O22" s="16"/>
      <c r="P22" s="30"/>
      <c r="Q22" s="16"/>
      <c r="R22" s="16"/>
      <c r="S22" s="16"/>
      <c r="T22" s="16"/>
      <c r="U22" s="16"/>
      <c r="V22" s="16"/>
      <c r="W22" s="30"/>
      <c r="X22" s="16"/>
      <c r="Y22" s="16"/>
      <c r="Z22" s="16"/>
      <c r="AA22" s="16"/>
      <c r="AB22" s="16"/>
      <c r="AC22" s="16"/>
      <c r="AD22" s="30"/>
      <c r="AE22" s="16"/>
      <c r="AF22" s="16"/>
      <c r="AG22" s="16"/>
      <c r="AH22" s="16"/>
      <c r="AI22" s="16"/>
      <c r="AJ22" s="16"/>
      <c r="AK22" s="39"/>
      <c r="AL22" s="39"/>
      <c r="AM22" s="39"/>
    </row>
    <row r="23" spans="2:39" s="5" customFormat="1" ht="18.899999999999999" customHeight="1" x14ac:dyDescent="0.35">
      <c r="B23" s="89">
        <f>DATE(CalendarYear,4,1)</f>
        <v>45017</v>
      </c>
      <c r="C23" s="14" t="str">
        <f>IF(DAY(AprSun1)=1,"",IF(AND(YEAR(AprSun1+1)=CalendarYear,MONTH(AprSun1+1)=4),AprSun1+1,""))</f>
        <v/>
      </c>
      <c r="D23" s="14" t="str">
        <f>IF(DAY(AprSun1)=1,"",IF(AND(YEAR(AprSun1+2)=CalendarYear,MONTH(AprSun1+2)=4),AprSun1+2,""))</f>
        <v/>
      </c>
      <c r="E23" s="14" t="str">
        <f>IF(DAY(AprSun1)=1,"",IF(AND(YEAR(AprSun1+3)=CalendarYear,MONTH(AprSun1+3)=4),AprSun1+3,""))</f>
        <v/>
      </c>
      <c r="F23" s="14" t="str">
        <f>IF(DAY(AprSun1)=1,"",IF(AND(YEAR(AprSun1+4)=CalendarYear,MONTH(AprSun1+4)=4),AprSun1+4,""))</f>
        <v/>
      </c>
      <c r="G23" s="14" t="str">
        <f>IF(DAY(AprSun1)=1,"",IF(AND(YEAR(AprSun1+5)=CalendarYear,MONTH(AprSun1+5)=4),AprSun1+5,""))</f>
        <v/>
      </c>
      <c r="H23" s="14" t="str">
        <f>IF(DAY(AprSun1)=1,"",IF(AND(YEAR(AprSun1+6)=CalendarYear,MONTH(AprSun1+6)=4),AprSun1+6,""))</f>
        <v/>
      </c>
      <c r="I23" s="14">
        <f>IF(DAY(AprSun1)=1,IF(AND(YEAR(AprSun1)=CalendarYear,MONTH(AprSun1)=4),AprSun1,""),IF(AND(YEAR(AprSun1+7)=CalendarYear,MONTH(AprSun1+7)=4),AprSun1+7,""))</f>
        <v>45017</v>
      </c>
      <c r="J23" s="14">
        <f>IF(DAY(AprSun1)=1,IF(AND(YEAR(AprSun1+1)=CalendarYear,MONTH(AprSun1+1)=4),AprSun1+1,""),IF(AND(YEAR(AprSun1+8)=CalendarYear,MONTH(AprSun1+8)=4),AprSun1+8,""))</f>
        <v>45018</v>
      </c>
      <c r="K23" s="14">
        <f>IF(DAY(AprSun1)=1,IF(AND(YEAR(AprSun1+2)=CalendarYear,MONTH(AprSun1+2)=4),AprSun1+2,""),IF(AND(YEAR(AprSun1+9)=CalendarYear,MONTH(AprSun1+9)=4),AprSun1+9,""))</f>
        <v>45019</v>
      </c>
      <c r="L23" s="14">
        <f>IF(DAY(AprSun1)=1,IF(AND(YEAR(AprSun1+3)=CalendarYear,MONTH(AprSun1+3)=4),AprSun1+3,""),IF(AND(YEAR(AprSun1+10)=CalendarYear,MONTH(AprSun1+10)=4),AprSun1+10,""))</f>
        <v>45020</v>
      </c>
      <c r="M23" s="14">
        <f>IF(DAY(AprSun1)=1,IF(AND(YEAR(AprSun1+4)=CalendarYear,MONTH(AprSun1+4)=4),AprSun1+4,""),IF(AND(YEAR(AprSun1+11)=CalendarYear,MONTH(AprSun1+11)=4),AprSun1+11,""))</f>
        <v>45021</v>
      </c>
      <c r="N23" s="14">
        <f>IF(DAY(AprSun1)=1,IF(AND(YEAR(AprSun1+5)=CalendarYear,MONTH(AprSun1+5)=4),AprSun1+5,""),IF(AND(YEAR(AprSun1+12)=CalendarYear,MONTH(AprSun1+12)=4),AprSun1+12,""))</f>
        <v>45022</v>
      </c>
      <c r="O23" s="14">
        <f>IF(DAY(AprSun1)=1,IF(AND(YEAR(AprSun1+6)=CalendarYear,MONTH(AprSun1+6)=4),AprSun1+6,""),IF(AND(YEAR(AprSun1+13)=CalendarYear,MONTH(AprSun1+13)=4),AprSun1+13,""))</f>
        <v>45023</v>
      </c>
      <c r="P23" s="14">
        <f>IF(DAY(AprSun1)=1,IF(AND(YEAR(AprSun1+7)=CalendarYear,MONTH(AprSun1+7)=4),AprSun1+7,""),IF(AND(YEAR(AprSun1+14)=CalendarYear,MONTH(AprSun1+14)=4),AprSun1+14,""))</f>
        <v>45024</v>
      </c>
      <c r="Q23" s="14">
        <f>IF(DAY(AprSun1)=1,IF(AND(YEAR(AprSun1+8)=CalendarYear,MONTH(AprSun1+8)=4),AprSun1+8,""),IF(AND(YEAR(AprSun1+15)=CalendarYear,MONTH(AprSun1+15)=4),AprSun1+15,""))</f>
        <v>45025</v>
      </c>
      <c r="R23" s="14">
        <f>IF(DAY(AprSun1)=1,IF(AND(YEAR(AprSun1+9)=CalendarYear,MONTH(AprSun1+9)=4),AprSun1+9,""),IF(AND(YEAR(AprSun1+16)=CalendarYear,MONTH(AprSun1+16)=4),AprSun1+16,""))</f>
        <v>45026</v>
      </c>
      <c r="S23" s="14">
        <f>IF(DAY(AprSun1)=1,IF(AND(YEAR(AprSun1+10)=CalendarYear,MONTH(AprSun1+10)=4),AprSun1+10,""),IF(AND(YEAR(AprSun1+17)=CalendarYear,MONTH(AprSun1+17)=4),AprSun1+17,""))</f>
        <v>45027</v>
      </c>
      <c r="T23" s="14">
        <f>IF(DAY(AprSun1)=1,IF(AND(YEAR(AprSun1+11)=CalendarYear,MONTH(AprSun1+11)=4),AprSun1+11,""),IF(AND(YEAR(AprSun1+18)=CalendarYear,MONTH(AprSun1+18)=4),AprSun1+18,""))</f>
        <v>45028</v>
      </c>
      <c r="U23" s="14">
        <f>IF(DAY(AprSun1)=1,IF(AND(YEAR(AprSun1+12)=CalendarYear,MONTH(AprSun1+12)=4),AprSun1+12,""),IF(AND(YEAR(AprSun1+19)=CalendarYear,MONTH(AprSun1+19)=4),AprSun1+19,""))</f>
        <v>45029</v>
      </c>
      <c r="V23" s="14">
        <f>IF(DAY(AprSun1)=1,IF(AND(YEAR(AprSun1+13)=CalendarYear,MONTH(AprSun1+13)=4),AprSun1+13,""),IF(AND(YEAR(AprSun1+20)=CalendarYear,MONTH(AprSun1+20)=4),AprSun1+20,""))</f>
        <v>45030</v>
      </c>
      <c r="W23" s="14">
        <f>IF(DAY(AprSun1)=1,IF(AND(YEAR(AprSun1+14)=CalendarYear,MONTH(AprSun1+14)=4),AprSun1+14,""),IF(AND(YEAR(AprSun1+21)=CalendarYear,MONTH(AprSun1+21)=4),AprSun1+21,""))</f>
        <v>45031</v>
      </c>
      <c r="X23" s="14">
        <f>IF(DAY(AprSun1)=1,IF(AND(YEAR(AprSun1+15)=CalendarYear,MONTH(AprSun1+15)=4),AprSun1+15,""),IF(AND(YEAR(AprSun1+22)=CalendarYear,MONTH(AprSun1+22)=4),AprSun1+22,""))</f>
        <v>45032</v>
      </c>
      <c r="Y23" s="14">
        <f>IF(DAY(AprSun1)=1,IF(AND(YEAR(AprSun1+16)=CalendarYear,MONTH(AprSun1+16)=4),AprSun1+16,""),IF(AND(YEAR(AprSun1+23)=CalendarYear,MONTH(AprSun1+23)=4),AprSun1+23,""))</f>
        <v>45033</v>
      </c>
      <c r="Z23" s="14">
        <f>IF(DAY(AprSun1)=1,IF(AND(YEAR(AprSun1+17)=CalendarYear,MONTH(AprSun1+17)=4),AprSun1+17,""),IF(AND(YEAR(AprSun1+24)=CalendarYear,MONTH(AprSun1+24)=4),AprSun1+24,""))</f>
        <v>45034</v>
      </c>
      <c r="AA23" s="14">
        <f>IF(DAY(AprSun1)=1,IF(AND(YEAR(AprSun1+18)=CalendarYear,MONTH(AprSun1+18)=4),AprSun1+18,""),IF(AND(YEAR(AprSun1+25)=CalendarYear,MONTH(AprSun1+25)=4),AprSun1+25,""))</f>
        <v>45035</v>
      </c>
      <c r="AB23" s="14">
        <f>IF(DAY(AprSun1)=1,IF(AND(YEAR(AprSun1+19)=CalendarYear,MONTH(AprSun1+19)=4),AprSun1+19,""),IF(AND(YEAR(AprSun1+26)=CalendarYear,MONTH(AprSun1+26)=4),AprSun1+26,""))</f>
        <v>45036</v>
      </c>
      <c r="AC23" s="14">
        <f>IF(DAY(AprSun1)=1,IF(AND(YEAR(AprSun1+20)=CalendarYear,MONTH(AprSun1+20)=4),AprSun1+20,""),IF(AND(YEAR(AprSun1+27)=CalendarYear,MONTH(AprSun1+27)=4),AprSun1+27,""))</f>
        <v>45037</v>
      </c>
      <c r="AD23" s="14">
        <f>IF(DAY(AprSun1)=1,IF(AND(YEAR(AprSun1+21)=CalendarYear,MONTH(AprSun1+21)=4),AprSun1+21,""),IF(AND(YEAR(AprSun1+28)=CalendarYear,MONTH(AprSun1+28)=4),AprSun1+28,""))</f>
        <v>45038</v>
      </c>
      <c r="AE23" s="14">
        <f>IF(DAY(AprSun1)=1,IF(AND(YEAR(AprSun1+22)=CalendarYear,MONTH(AprSun1+22)=4),AprSun1+22,""),IF(AND(YEAR(AprSun1+29)=CalendarYear,MONTH(AprSun1+29)=4),AprSun1+29,""))</f>
        <v>45039</v>
      </c>
      <c r="AF23" s="14">
        <f>IF(DAY(AprSun1)=1,IF(AND(YEAR(AprSun1+23)=CalendarYear,MONTH(AprSun1+23)=4),AprSun1+23,""),IF(AND(YEAR(AprSun1+30)=CalendarYear,MONTH(AprSun1+30)=4),AprSun1+30,""))</f>
        <v>45040</v>
      </c>
      <c r="AG23" s="14">
        <f>IF(DAY(AprSun1)=1,IF(AND(YEAR(AprSun1+24)=CalendarYear,MONTH(AprSun1+24)=4),AprSun1+24,""),IF(AND(YEAR(AprSun1+31)=CalendarYear,MONTH(AprSun1+31)=4),AprSun1+31,""))</f>
        <v>45041</v>
      </c>
      <c r="AH23" s="14">
        <f>IF(DAY(AprSun1)=1,IF(AND(YEAR(AprSun1+25)=CalendarYear,MONTH(AprSun1+25)=4),AprSun1+25,""),IF(AND(YEAR(AprSun1+32)=CalendarYear,MONTH(AprSun1+32)=4),AprSun1+32,""))</f>
        <v>45042</v>
      </c>
      <c r="AI23" s="14">
        <f>IF(DAY(AprSun1)=1,IF(AND(YEAR(AprSun1+26)=CalendarYear,MONTH(AprSun1+26)=4),AprSun1+26,""),IF(AND(YEAR(AprSun1+33)=CalendarYear,MONTH(AprSun1+33)=4),AprSun1+33,""))</f>
        <v>45043</v>
      </c>
      <c r="AJ23" s="14">
        <f>IF(DAY(AprSun1)=1,IF(AND(YEAR(AprSun1+27)=CalendarYear,MONTH(AprSun1+27)=4),AprSun1+27,""),IF(AND(YEAR(AprSun1+34)=CalendarYear,MONTH(AprSun1+34)=4),AprSun1+34,""))</f>
        <v>45044</v>
      </c>
      <c r="AK23" s="14">
        <f>IF(DAY(AprSun1)=1,IF(AND(YEAR(AprSun1+28)=CalendarYear,MONTH(AprSun1+28)=4),AprSun1+28,""),IF(AND(YEAR(AprSun1+35)=CalendarYear,MONTH(AprSun1+35)=4),AprSun1+35,""))</f>
        <v>45045</v>
      </c>
      <c r="AL23" s="14">
        <f>IF(DAY(AprSun1)=1,IF(AND(YEAR(AprSun1+29)=CalendarYear,MONTH(AprSun1+29)=4),AprSun1+29,""),IF(AND(YEAR(AprSun1+36)=CalendarYear,MONTH(AprSun1+36)=4),AprSun1+36,""))</f>
        <v>45046</v>
      </c>
      <c r="AM23" s="15" t="str">
        <f>IF(DAY(AprSun1)=1,IF(AND(YEAR(AprSun1+30)=CalendarYear,MONTH(AprSun1+30)=4),AprSun1+30,""),IF(AND(YEAR(AprSun1+37)=CalendarYear,MONTH(AprSun1+37)=4),AprSun1+37,""))</f>
        <v/>
      </c>
    </row>
    <row r="24" spans="2:39" s="5" customFormat="1" ht="18.899999999999999" customHeight="1" x14ac:dyDescent="0.35">
      <c r="B24" s="90"/>
      <c r="C24" s="6" t="s">
        <v>0</v>
      </c>
      <c r="D24" s="6" t="s">
        <v>1</v>
      </c>
      <c r="E24" s="6" t="s">
        <v>2</v>
      </c>
      <c r="F24" s="6" t="s">
        <v>3</v>
      </c>
      <c r="G24" s="6" t="s">
        <v>4</v>
      </c>
      <c r="H24" s="6" t="s">
        <v>5</v>
      </c>
      <c r="I24" s="6" t="s">
        <v>6</v>
      </c>
      <c r="J24" s="6" t="s">
        <v>0</v>
      </c>
      <c r="K24" s="6" t="s">
        <v>1</v>
      </c>
      <c r="L24" s="6" t="s">
        <v>2</v>
      </c>
      <c r="M24" s="6" t="s">
        <v>3</v>
      </c>
      <c r="N24" s="6" t="s">
        <v>4</v>
      </c>
      <c r="O24" s="6" t="s">
        <v>5</v>
      </c>
      <c r="P24" s="6" t="s">
        <v>6</v>
      </c>
      <c r="Q24" s="6" t="s">
        <v>0</v>
      </c>
      <c r="R24" s="6" t="s">
        <v>1</v>
      </c>
      <c r="S24" s="6" t="s">
        <v>2</v>
      </c>
      <c r="T24" s="6" t="s">
        <v>3</v>
      </c>
      <c r="U24" s="6" t="s">
        <v>4</v>
      </c>
      <c r="V24" s="6" t="s">
        <v>5</v>
      </c>
      <c r="W24" s="6" t="s">
        <v>6</v>
      </c>
      <c r="X24" s="6" t="s">
        <v>0</v>
      </c>
      <c r="Y24" s="6" t="s">
        <v>1</v>
      </c>
      <c r="Z24" s="6" t="s">
        <v>2</v>
      </c>
      <c r="AA24" s="6" t="s">
        <v>3</v>
      </c>
      <c r="AB24" s="6" t="s">
        <v>4</v>
      </c>
      <c r="AC24" s="6" t="s">
        <v>5</v>
      </c>
      <c r="AD24" s="6" t="s">
        <v>6</v>
      </c>
      <c r="AE24" s="6" t="s">
        <v>0</v>
      </c>
      <c r="AF24" s="6" t="s">
        <v>1</v>
      </c>
      <c r="AG24" s="6" t="s">
        <v>2</v>
      </c>
      <c r="AH24" s="6" t="s">
        <v>3</v>
      </c>
      <c r="AI24" s="6" t="s">
        <v>4</v>
      </c>
      <c r="AJ24" s="6" t="s">
        <v>5</v>
      </c>
      <c r="AK24" s="6" t="s">
        <v>6</v>
      </c>
      <c r="AL24" s="6" t="s">
        <v>0</v>
      </c>
      <c r="AM24" s="9" t="s">
        <v>1</v>
      </c>
    </row>
    <row r="25" spans="2:39" ht="18.899999999999999" customHeight="1" x14ac:dyDescent="0.35">
      <c r="B25" s="25" t="s">
        <v>10</v>
      </c>
      <c r="C25" s="36"/>
      <c r="D25" s="36"/>
      <c r="E25" s="36"/>
      <c r="F25" s="36"/>
      <c r="G25" s="36"/>
      <c r="H25" s="52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36"/>
    </row>
    <row r="26" spans="2:39" ht="18.899999999999999" customHeight="1" x14ac:dyDescent="0.35">
      <c r="B26" s="26" t="s">
        <v>9</v>
      </c>
      <c r="C26" s="37"/>
      <c r="D26" s="37"/>
      <c r="E26" s="37"/>
      <c r="F26" s="37"/>
      <c r="G26" s="37"/>
      <c r="H26" s="53"/>
      <c r="I26" s="12"/>
      <c r="J26" s="12"/>
      <c r="K26" s="12"/>
      <c r="L26" s="12"/>
      <c r="M26" s="12"/>
      <c r="N26" s="12"/>
      <c r="O26" s="35"/>
      <c r="P26" s="35"/>
      <c r="Q26" s="35"/>
      <c r="R26" s="35"/>
      <c r="S26" s="35"/>
      <c r="T26" s="35"/>
      <c r="U26" s="35"/>
      <c r="V26" s="31"/>
      <c r="W26" s="12"/>
      <c r="X26" s="12"/>
      <c r="Y26" s="12"/>
      <c r="Z26" s="12"/>
      <c r="AA26" s="12"/>
      <c r="AB26" s="12"/>
      <c r="AC26" s="31"/>
      <c r="AD26" s="12"/>
      <c r="AE26" s="12"/>
      <c r="AF26" s="12"/>
      <c r="AG26" s="12"/>
      <c r="AH26" s="12"/>
      <c r="AI26" s="12"/>
      <c r="AJ26" s="35"/>
      <c r="AK26" s="35"/>
      <c r="AL26" s="35"/>
      <c r="AM26" s="37"/>
    </row>
    <row r="27" spans="2:39" ht="18.899999999999999" customHeight="1" x14ac:dyDescent="0.35">
      <c r="B27" s="27" t="s">
        <v>7</v>
      </c>
      <c r="C27" s="38"/>
      <c r="D27" s="38"/>
      <c r="E27" s="38"/>
      <c r="F27" s="38"/>
      <c r="G27" s="38"/>
      <c r="H27" s="58"/>
      <c r="I27" s="32"/>
      <c r="J27" s="13"/>
      <c r="K27" s="13"/>
      <c r="L27" s="13"/>
      <c r="M27" s="13"/>
      <c r="N27" s="13"/>
      <c r="O27" s="13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32"/>
      <c r="AE27" s="13"/>
      <c r="AF27" s="13"/>
      <c r="AG27" s="13"/>
      <c r="AH27" s="13"/>
      <c r="AI27" s="13"/>
      <c r="AJ27" s="13"/>
      <c r="AK27" s="54"/>
      <c r="AL27" s="54"/>
      <c r="AM27" s="38"/>
    </row>
    <row r="28" spans="2:39" ht="20.399999999999999" customHeight="1" x14ac:dyDescent="0.35">
      <c r="B28" s="28" t="s">
        <v>8</v>
      </c>
      <c r="C28" s="39"/>
      <c r="D28" s="39"/>
      <c r="E28" s="39"/>
      <c r="F28" s="39"/>
      <c r="G28" s="39"/>
      <c r="H28" s="59"/>
      <c r="I28" s="30"/>
      <c r="J28" s="16"/>
      <c r="K28" s="16"/>
      <c r="L28" s="16"/>
      <c r="M28" s="16"/>
      <c r="N28" s="16"/>
      <c r="O28" s="16"/>
      <c r="P28" s="50"/>
      <c r="Q28" s="16"/>
      <c r="R28" s="16"/>
      <c r="S28" s="16"/>
      <c r="T28" s="16"/>
      <c r="U28" s="16"/>
      <c r="V28" s="16"/>
      <c r="W28" s="48"/>
      <c r="X28" s="47"/>
      <c r="Y28" s="47"/>
      <c r="Z28" s="47"/>
      <c r="AA28" s="47"/>
      <c r="AB28" s="47"/>
      <c r="AC28" s="47"/>
      <c r="AD28" s="30"/>
      <c r="AE28" s="16"/>
      <c r="AF28" s="16"/>
      <c r="AG28" s="16"/>
      <c r="AH28" s="16"/>
      <c r="AI28" s="16"/>
      <c r="AJ28" s="16"/>
      <c r="AK28" s="34"/>
      <c r="AL28" s="34"/>
      <c r="AM28" s="39"/>
    </row>
    <row r="29" spans="2:39" s="5" customFormat="1" ht="18.899999999999999" customHeight="1" x14ac:dyDescent="0.35">
      <c r="B29" s="89">
        <f>DATE(CalendarYear,5,1)</f>
        <v>45047</v>
      </c>
      <c r="C29" s="14" t="str">
        <f>IF(DAY(MaySun1)=1,"",IF(AND(YEAR(MaySun1+1)=CalendarYear,MONTH(MaySun1+1)=5),MaySun1+1,""))</f>
        <v/>
      </c>
      <c r="D29" s="14">
        <f>IF(DAY(MaySun1)=1,"",IF(AND(YEAR(MaySun1+2)=CalendarYear,MONTH(MaySun1+2)=5),MaySun1+2,""))</f>
        <v>45047</v>
      </c>
      <c r="E29" s="14">
        <f>IF(DAY(MaySun1)=1,"",IF(AND(YEAR(MaySun1+3)=CalendarYear,MONTH(MaySun1+3)=5),MaySun1+3,""))</f>
        <v>45048</v>
      </c>
      <c r="F29" s="14">
        <f>IF(DAY(MaySun1)=1,"",IF(AND(YEAR(MaySun1+4)=CalendarYear,MONTH(MaySun1+4)=5),MaySun1+4,""))</f>
        <v>45049</v>
      </c>
      <c r="G29" s="14">
        <f>IF(DAY(MaySun1)=1,"",IF(AND(YEAR(MaySun1+5)=CalendarYear,MONTH(MaySun1+5)=5),MaySun1+5,""))</f>
        <v>45050</v>
      </c>
      <c r="H29" s="14">
        <f>IF(DAY(MaySun1)=1,"",IF(AND(YEAR(MaySun1+6)=CalendarYear,MONTH(MaySun1+6)=5),MaySun1+6,""))</f>
        <v>45051</v>
      </c>
      <c r="I29" s="14">
        <f>IF(DAY(MaySun1)=1,IF(AND(YEAR(MaySun1)=CalendarYear,MONTH(MaySun1)=5),MaySun1,""),IF(AND(YEAR(MaySun1+7)=CalendarYear,MONTH(MaySun1+7)=5),MaySun1+7,""))</f>
        <v>45052</v>
      </c>
      <c r="J29" s="14">
        <f>IF(DAY(MaySun1)=1,IF(AND(YEAR(MaySun1+1)=CalendarYear,MONTH(MaySun1+1)=5),MaySun1+1,""),IF(AND(YEAR(MaySun1+8)=CalendarYear,MONTH(MaySun1+8)=5),MaySun1+8,""))</f>
        <v>45053</v>
      </c>
      <c r="K29" s="14">
        <f>IF(DAY(MaySun1)=1,IF(AND(YEAR(MaySun1+2)=CalendarYear,MONTH(MaySun1+2)=5),MaySun1+2,""),IF(AND(YEAR(MaySun1+9)=CalendarYear,MONTH(MaySun1+9)=5),MaySun1+9,""))</f>
        <v>45054</v>
      </c>
      <c r="L29" s="14">
        <f>IF(DAY(MaySun1)=1,IF(AND(YEAR(MaySun1+3)=CalendarYear,MONTH(MaySun1+3)=5),MaySun1+3,""),IF(AND(YEAR(MaySun1+10)=CalendarYear,MONTH(MaySun1+10)=5),MaySun1+10,""))</f>
        <v>45055</v>
      </c>
      <c r="M29" s="14">
        <f>IF(DAY(MaySun1)=1,IF(AND(YEAR(MaySun1+4)=CalendarYear,MONTH(MaySun1+4)=5),MaySun1+4,""),IF(AND(YEAR(MaySun1+11)=CalendarYear,MONTH(MaySun1+11)=5),MaySun1+11,""))</f>
        <v>45056</v>
      </c>
      <c r="N29" s="14">
        <f>IF(DAY(MaySun1)=1,IF(AND(YEAR(MaySun1+5)=CalendarYear,MONTH(MaySun1+5)=5),MaySun1+5,""),IF(AND(YEAR(MaySun1+12)=CalendarYear,MONTH(MaySun1+12)=5),MaySun1+12,""))</f>
        <v>45057</v>
      </c>
      <c r="O29" s="14">
        <f>IF(DAY(MaySun1)=1,IF(AND(YEAR(MaySun1+6)=CalendarYear,MONTH(MaySun1+6)=5),MaySun1+6,""),IF(AND(YEAR(MaySun1+13)=CalendarYear,MONTH(MaySun1+13)=5),MaySun1+13,""))</f>
        <v>45058</v>
      </c>
      <c r="P29" s="14">
        <f>IF(DAY(MaySun1)=1,IF(AND(YEAR(MaySun1+7)=CalendarYear,MONTH(MaySun1+7)=5),MaySun1+7,""),IF(AND(YEAR(MaySun1+14)=CalendarYear,MONTH(MaySun1+14)=5),MaySun1+14,""))</f>
        <v>45059</v>
      </c>
      <c r="Q29" s="14">
        <f>IF(DAY(MaySun1)=1,IF(AND(YEAR(MaySun1+8)=CalendarYear,MONTH(MaySun1+8)=5),MaySun1+8,""),IF(AND(YEAR(MaySun1+15)=CalendarYear,MONTH(MaySun1+15)=5),MaySun1+15,""))</f>
        <v>45060</v>
      </c>
      <c r="R29" s="14">
        <f>IF(DAY(MaySun1)=1,IF(AND(YEAR(MaySun1+9)=CalendarYear,MONTH(MaySun1+9)=5),MaySun1+9,""),IF(AND(YEAR(MaySun1+16)=CalendarYear,MONTH(MaySun1+16)=5),MaySun1+16,""))</f>
        <v>45061</v>
      </c>
      <c r="S29" s="14">
        <f>IF(DAY(MaySun1)=1,IF(AND(YEAR(MaySun1+10)=CalendarYear,MONTH(MaySun1+10)=5),MaySun1+10,""),IF(AND(YEAR(MaySun1+17)=CalendarYear,MONTH(MaySun1+17)=5),MaySun1+17,""))</f>
        <v>45062</v>
      </c>
      <c r="T29" s="14">
        <f>IF(DAY(MaySun1)=1,IF(AND(YEAR(MaySun1+11)=CalendarYear,MONTH(MaySun1+11)=5),MaySun1+11,""),IF(AND(YEAR(MaySun1+18)=CalendarYear,MONTH(MaySun1+18)=5),MaySun1+18,""))</f>
        <v>45063</v>
      </c>
      <c r="U29" s="14">
        <f>IF(DAY(MaySun1)=1,IF(AND(YEAR(MaySun1+12)=CalendarYear,MONTH(MaySun1+12)=5),MaySun1+12,""),IF(AND(YEAR(MaySun1+19)=CalendarYear,MONTH(MaySun1+19)=5),MaySun1+19,""))</f>
        <v>45064</v>
      </c>
      <c r="V29" s="14">
        <f>IF(DAY(MaySun1)=1,IF(AND(YEAR(MaySun1+13)=CalendarYear,MONTH(MaySun1+13)=5),MaySun1+13,""),IF(AND(YEAR(MaySun1+20)=CalendarYear,MONTH(MaySun1+20)=5),MaySun1+20,""))</f>
        <v>45065</v>
      </c>
      <c r="W29" s="14">
        <f>IF(DAY(MaySun1)=1,IF(AND(YEAR(MaySun1+14)=CalendarYear,MONTH(MaySun1+14)=5),MaySun1+14,""),IF(AND(YEAR(MaySun1+21)=CalendarYear,MONTH(MaySun1+21)=5),MaySun1+21,""))</f>
        <v>45066</v>
      </c>
      <c r="X29" s="14">
        <f>IF(DAY(MaySun1)=1,IF(AND(YEAR(MaySun1+15)=CalendarYear,MONTH(MaySun1+15)=5),MaySun1+15,""),IF(AND(YEAR(MaySun1+22)=CalendarYear,MONTH(MaySun1+22)=5),MaySun1+22,""))</f>
        <v>45067</v>
      </c>
      <c r="Y29" s="14">
        <f>IF(DAY(MaySun1)=1,IF(AND(YEAR(MaySun1+16)=CalendarYear,MONTH(MaySun1+16)=5),MaySun1+16,""),IF(AND(YEAR(MaySun1+23)=CalendarYear,MONTH(MaySun1+23)=5),MaySun1+23,""))</f>
        <v>45068</v>
      </c>
      <c r="Z29" s="14">
        <f>IF(DAY(MaySun1)=1,IF(AND(YEAR(MaySun1+17)=CalendarYear,MONTH(MaySun1+17)=5),MaySun1+17,""),IF(AND(YEAR(MaySun1+24)=CalendarYear,MONTH(MaySun1+24)=5),MaySun1+24,""))</f>
        <v>45069</v>
      </c>
      <c r="AA29" s="14">
        <f>IF(DAY(MaySun1)=1,IF(AND(YEAR(MaySun1+18)=CalendarYear,MONTH(MaySun1+18)=5),MaySun1+18,""),IF(AND(YEAR(MaySun1+25)=CalendarYear,MONTH(MaySun1+25)=5),MaySun1+25,""))</f>
        <v>45070</v>
      </c>
      <c r="AB29" s="14">
        <f>IF(DAY(MaySun1)=1,IF(AND(YEAR(MaySun1+19)=CalendarYear,MONTH(MaySun1+19)=5),MaySun1+19,""),IF(AND(YEAR(MaySun1+26)=CalendarYear,MONTH(MaySun1+26)=5),MaySun1+26,""))</f>
        <v>45071</v>
      </c>
      <c r="AC29" s="14">
        <f>IF(DAY(MaySun1)=1,IF(AND(YEAR(MaySun1+20)=CalendarYear,MONTH(MaySun1+20)=5),MaySun1+20,""),IF(AND(YEAR(MaySun1+27)=CalendarYear,MONTH(MaySun1+27)=5),MaySun1+27,""))</f>
        <v>45072</v>
      </c>
      <c r="AD29" s="14">
        <f>IF(DAY(MaySun1)=1,IF(AND(YEAR(MaySun1+21)=CalendarYear,MONTH(MaySun1+21)=5),MaySun1+21,""),IF(AND(YEAR(MaySun1+28)=CalendarYear,MONTH(MaySun1+28)=5),MaySun1+28,""))</f>
        <v>45073</v>
      </c>
      <c r="AE29" s="14">
        <f>IF(DAY(MaySun1)=1,IF(AND(YEAR(MaySun1+22)=CalendarYear,MONTH(MaySun1+22)=5),MaySun1+22,""),IF(AND(YEAR(MaySun1+29)=CalendarYear,MONTH(MaySun1+29)=5),MaySun1+29,""))</f>
        <v>45074</v>
      </c>
      <c r="AF29" s="14">
        <f>IF(DAY(MaySun1)=1,IF(AND(YEAR(MaySun1+23)=CalendarYear,MONTH(MaySun1+23)=5),MaySun1+23,""),IF(AND(YEAR(MaySun1+30)=CalendarYear,MONTH(MaySun1+30)=5),MaySun1+30,""))</f>
        <v>45075</v>
      </c>
      <c r="AG29" s="14">
        <f>IF(DAY(MaySun1)=1,IF(AND(YEAR(MaySun1+24)=CalendarYear,MONTH(MaySun1+24)=5),MaySun1+24,""),IF(AND(YEAR(MaySun1+31)=CalendarYear,MONTH(MaySun1+31)=5),MaySun1+31,""))</f>
        <v>45076</v>
      </c>
      <c r="AH29" s="14">
        <f>IF(DAY(MaySun1)=1,IF(AND(YEAR(MaySun1+25)=CalendarYear,MONTH(MaySun1+25)=5),MaySun1+25,""),IF(AND(YEAR(MaySun1+32)=CalendarYear,MONTH(MaySun1+32)=5),MaySun1+32,""))</f>
        <v>45077</v>
      </c>
      <c r="AI29" s="14" t="str">
        <f>IF(DAY(MaySun1)=1,IF(AND(YEAR(MaySun1+26)=CalendarYear,MONTH(MaySun1+26)=5),MaySun1+26,""),IF(AND(YEAR(MaySun1+33)=CalendarYear,MONTH(MaySun1+33)=5),MaySun1+33,""))</f>
        <v/>
      </c>
      <c r="AJ29" s="14" t="str">
        <f>IF(DAY(MaySun1)=1,IF(AND(YEAR(MaySun1+27)=CalendarYear,MONTH(MaySun1+27)=5),MaySun1+27,""),IF(AND(YEAR(MaySun1+34)=CalendarYear,MONTH(MaySun1+34)=5),MaySun1+34,""))</f>
        <v/>
      </c>
      <c r="AK29" s="14" t="str">
        <f>IF(DAY(MaySun1)=1,IF(AND(YEAR(MaySun1+28)=CalendarYear,MONTH(MaySun1+28)=5),MaySun1+28,""),IF(AND(YEAR(MaySun1+35)=CalendarYear,MONTH(MaySun1+35)=5),MaySun1+35,""))</f>
        <v/>
      </c>
      <c r="AL29" s="14" t="str">
        <f>IF(DAY(MaySun1)=1,IF(AND(YEAR(MaySun1+29)=CalendarYear,MONTH(MaySun1+29)=5),MaySun1+29,""),IF(AND(YEAR(MaySun1+36)=CalendarYear,MONTH(MaySun1+36)=5),MaySun1+36,""))</f>
        <v/>
      </c>
      <c r="AM29" s="15" t="str">
        <f>IF(DAY(MaySun1)=1,IF(AND(YEAR(MaySun1+30)=CalendarYear,MONTH(MaySun1+30)=5),MaySun1+30,""),IF(AND(YEAR(MaySun1+37)=CalendarYear,MONTH(MaySun1+37)=5),MaySun1+37,""))</f>
        <v/>
      </c>
    </row>
    <row r="30" spans="2:39" s="5" customFormat="1" ht="18.899999999999999" customHeight="1" x14ac:dyDescent="0.35">
      <c r="B30" s="90"/>
      <c r="C30" s="6" t="s">
        <v>0</v>
      </c>
      <c r="D30" s="6" t="s">
        <v>1</v>
      </c>
      <c r="E30" s="6" t="s">
        <v>2</v>
      </c>
      <c r="F30" s="6" t="s">
        <v>3</v>
      </c>
      <c r="G30" s="6" t="s">
        <v>4</v>
      </c>
      <c r="H30" s="6" t="s">
        <v>5</v>
      </c>
      <c r="I30" s="6" t="s">
        <v>6</v>
      </c>
      <c r="J30" s="6" t="s">
        <v>0</v>
      </c>
      <c r="K30" s="6" t="s">
        <v>1</v>
      </c>
      <c r="L30" s="6" t="s">
        <v>2</v>
      </c>
      <c r="M30" s="6" t="s">
        <v>3</v>
      </c>
      <c r="N30" s="6" t="s">
        <v>4</v>
      </c>
      <c r="O30" s="6" t="s">
        <v>5</v>
      </c>
      <c r="P30" s="6" t="s">
        <v>6</v>
      </c>
      <c r="Q30" s="6" t="s">
        <v>0</v>
      </c>
      <c r="R30" s="6" t="s">
        <v>1</v>
      </c>
      <c r="S30" s="6" t="s">
        <v>2</v>
      </c>
      <c r="T30" s="6" t="s">
        <v>3</v>
      </c>
      <c r="U30" s="6" t="s">
        <v>4</v>
      </c>
      <c r="V30" s="6" t="s">
        <v>5</v>
      </c>
      <c r="W30" s="6" t="s">
        <v>6</v>
      </c>
      <c r="X30" s="6" t="s">
        <v>0</v>
      </c>
      <c r="Y30" s="6" t="s">
        <v>1</v>
      </c>
      <c r="Z30" s="6" t="s">
        <v>2</v>
      </c>
      <c r="AA30" s="6" t="s">
        <v>3</v>
      </c>
      <c r="AB30" s="6" t="s">
        <v>4</v>
      </c>
      <c r="AC30" s="6" t="s">
        <v>5</v>
      </c>
      <c r="AD30" s="6" t="s">
        <v>6</v>
      </c>
      <c r="AE30" s="6" t="s">
        <v>0</v>
      </c>
      <c r="AF30" s="6" t="s">
        <v>1</v>
      </c>
      <c r="AG30" s="6" t="s">
        <v>2</v>
      </c>
      <c r="AH30" s="6" t="s">
        <v>3</v>
      </c>
      <c r="AI30" s="6" t="s">
        <v>4</v>
      </c>
      <c r="AJ30" s="6" t="s">
        <v>5</v>
      </c>
      <c r="AK30" s="6" t="s">
        <v>6</v>
      </c>
      <c r="AL30" s="6" t="s">
        <v>0</v>
      </c>
      <c r="AM30" s="9" t="s">
        <v>1</v>
      </c>
    </row>
    <row r="31" spans="2:39" ht="18.899999999999999" customHeight="1" x14ac:dyDescent="0.35">
      <c r="B31" s="25" t="s">
        <v>10</v>
      </c>
      <c r="C31" s="36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36"/>
      <c r="AJ31" s="36"/>
      <c r="AK31" s="36"/>
      <c r="AL31" s="36"/>
      <c r="AM31" s="36"/>
    </row>
    <row r="32" spans="2:39" ht="18.899999999999999" customHeight="1" x14ac:dyDescent="0.35">
      <c r="B32" s="26" t="s">
        <v>9</v>
      </c>
      <c r="C32" s="37"/>
      <c r="D32" s="35" t="s">
        <v>12</v>
      </c>
      <c r="E32" s="35"/>
      <c r="F32" s="35"/>
      <c r="G32" s="35"/>
      <c r="H32" s="31"/>
      <c r="I32" s="12"/>
      <c r="J32" s="12"/>
      <c r="K32" s="12"/>
      <c r="L32" s="12"/>
      <c r="M32" s="12"/>
      <c r="N32" s="12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7"/>
      <c r="AJ32" s="37"/>
      <c r="AK32" s="37"/>
      <c r="AL32" s="37"/>
      <c r="AM32" s="37"/>
    </row>
    <row r="33" spans="2:39" ht="18.899999999999999" customHeight="1" x14ac:dyDescent="0.35">
      <c r="B33" s="27" t="s">
        <v>7</v>
      </c>
      <c r="C33" s="38"/>
      <c r="D33" s="54"/>
      <c r="E33" s="54"/>
      <c r="F33" s="54"/>
      <c r="G33" s="54"/>
      <c r="H33" s="54"/>
      <c r="I33" s="51"/>
      <c r="J33" s="13"/>
      <c r="K33" s="13"/>
      <c r="L33" s="13"/>
      <c r="M33" s="13"/>
      <c r="N33" s="13"/>
      <c r="O33" s="13"/>
      <c r="P33" s="32"/>
      <c r="Q33" s="13"/>
      <c r="R33" s="13"/>
      <c r="S33" s="13"/>
      <c r="T33" s="13"/>
      <c r="U33" s="13"/>
      <c r="V33" s="13"/>
      <c r="W33" s="32"/>
      <c r="X33" s="13"/>
      <c r="Y33" s="13"/>
      <c r="Z33" s="13"/>
      <c r="AA33" s="13"/>
      <c r="AB33" s="13"/>
      <c r="AC33" s="13"/>
      <c r="AD33" s="51"/>
      <c r="AE33" s="13"/>
      <c r="AF33" s="13"/>
      <c r="AG33" s="13"/>
      <c r="AH33" s="13"/>
      <c r="AI33" s="38"/>
      <c r="AJ33" s="38"/>
      <c r="AK33" s="38"/>
      <c r="AL33" s="38"/>
      <c r="AM33" s="38"/>
    </row>
    <row r="34" spans="2:39" ht="18.600000000000001" customHeight="1" x14ac:dyDescent="0.35">
      <c r="B34" s="28" t="s">
        <v>8</v>
      </c>
      <c r="C34" s="39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0"/>
      <c r="X34" s="16"/>
      <c r="Y34" s="16"/>
      <c r="Z34" s="16"/>
      <c r="AA34" s="16"/>
      <c r="AB34" s="16"/>
      <c r="AC34" s="16"/>
      <c r="AD34" s="34"/>
      <c r="AE34" s="34"/>
      <c r="AF34" s="34"/>
      <c r="AG34" s="34"/>
      <c r="AH34" s="34"/>
      <c r="AI34" s="39"/>
      <c r="AJ34" s="39"/>
      <c r="AK34" s="39"/>
      <c r="AL34" s="39"/>
      <c r="AM34" s="39"/>
    </row>
    <row r="35" spans="2:39" s="5" customFormat="1" ht="18.899999999999999" customHeight="1" x14ac:dyDescent="0.35">
      <c r="B35" s="89">
        <f>DATE(CalendarYear,6,1)</f>
        <v>45078</v>
      </c>
      <c r="C35" s="14" t="str">
        <f>IF(DAY(JunSun1)=1,"",IF(AND(YEAR(JunSun1+1)=CalendarYear,MONTH(JunSun1+1)=6),JunSun1+1,""))</f>
        <v/>
      </c>
      <c r="D35" s="14" t="str">
        <f>IF(DAY(JunSun1)=1,"",IF(AND(YEAR(JunSun1+2)=CalendarYear,MONTH(JunSun1+2)=6),JunSun1+2,""))</f>
        <v/>
      </c>
      <c r="E35" s="14" t="str">
        <f>IF(DAY(JunSun1)=1,"",IF(AND(YEAR(JunSun1+3)=CalendarYear,MONTH(JunSun1+3)=6),JunSun1+3,""))</f>
        <v/>
      </c>
      <c r="F35" s="14" t="str">
        <f>IF(DAY(JunSun1)=1,"",IF(AND(YEAR(JunSun1+4)=CalendarYear,MONTH(JunSun1+4)=6),JunSun1+4,""))</f>
        <v/>
      </c>
      <c r="G35" s="14">
        <f>IF(DAY(JunSun1)=1,"",IF(AND(YEAR(JunSun1+5)=CalendarYear,MONTH(JunSun1+5)=6),JunSun1+5,""))</f>
        <v>45078</v>
      </c>
      <c r="H35" s="14">
        <f>IF(DAY(JunSun1)=1,"",IF(AND(YEAR(JunSun1+6)=CalendarYear,MONTH(JunSun1+6)=6),JunSun1+6,""))</f>
        <v>45079</v>
      </c>
      <c r="I35" s="14">
        <f>IF(DAY(JunSun1)=1,IF(AND(YEAR(JunSun1)=CalendarYear,MONTH(JunSun1)=6),JunSun1,""),IF(AND(YEAR(JunSun1+7)=CalendarYear,MONTH(JunSun1+7)=6),JunSun1+7,""))</f>
        <v>45080</v>
      </c>
      <c r="J35" s="14">
        <f>IF(DAY(JunSun1)=1,IF(AND(YEAR(JunSun1+1)=CalendarYear,MONTH(JunSun1+1)=6),JunSun1+1,""),IF(AND(YEAR(JunSun1+8)=CalendarYear,MONTH(JunSun1+8)=6),JunSun1+8,""))</f>
        <v>45081</v>
      </c>
      <c r="K35" s="14">
        <f>IF(DAY(JunSun1)=1,IF(AND(YEAR(JunSun1+2)=CalendarYear,MONTH(JunSun1+2)=6),JunSun1+2,""),IF(AND(YEAR(JunSun1+9)=CalendarYear,MONTH(JunSun1+9)=6),JunSun1+9,""))</f>
        <v>45082</v>
      </c>
      <c r="L35" s="14">
        <f>IF(DAY(JunSun1)=1,IF(AND(YEAR(JunSun1+3)=CalendarYear,MONTH(JunSun1+3)=6),JunSun1+3,""),IF(AND(YEAR(JunSun1+10)=CalendarYear,MONTH(JunSun1+10)=6),JunSun1+10,""))</f>
        <v>45083</v>
      </c>
      <c r="M35" s="14">
        <f>IF(DAY(JunSun1)=1,IF(AND(YEAR(JunSun1+4)=CalendarYear,MONTH(JunSun1+4)=6),JunSun1+4,""),IF(AND(YEAR(JunSun1+11)=CalendarYear,MONTH(JunSun1+11)=6),JunSun1+11,""))</f>
        <v>45084</v>
      </c>
      <c r="N35" s="14">
        <f>IF(DAY(JunSun1)=1,IF(AND(YEAR(JunSun1+5)=CalendarYear,MONTH(JunSun1+5)=6),JunSun1+5,""),IF(AND(YEAR(JunSun1+12)=CalendarYear,MONTH(JunSun1+12)=6),JunSun1+12,""))</f>
        <v>45085</v>
      </c>
      <c r="O35" s="14">
        <f>IF(DAY(JunSun1)=1,IF(AND(YEAR(JunSun1+6)=CalendarYear,MONTH(JunSun1+6)=6),JunSun1+6,""),IF(AND(YEAR(JunSun1+13)=CalendarYear,MONTH(JunSun1+13)=6),JunSun1+13,""))</f>
        <v>45086</v>
      </c>
      <c r="P35" s="14">
        <f>IF(DAY(JunSun1)=1,IF(AND(YEAR(JunSun1+7)=CalendarYear,MONTH(JunSun1+7)=6),JunSun1+7,""),IF(AND(YEAR(JunSun1+14)=CalendarYear,MONTH(JunSun1+14)=6),JunSun1+14,""))</f>
        <v>45087</v>
      </c>
      <c r="Q35" s="14">
        <f>IF(DAY(JunSun1)=1,IF(AND(YEAR(JunSun1+8)=CalendarYear,MONTH(JunSun1+8)=6),JunSun1+8,""),IF(AND(YEAR(JunSun1+15)=CalendarYear,MONTH(JunSun1+15)=6),JunSun1+15,""))</f>
        <v>45088</v>
      </c>
      <c r="R35" s="87">
        <f>IF(DAY(JunSun1)=1,IF(AND(YEAR(JunSun1+9)=CalendarYear,MONTH(JunSun1+9)=6),JunSun1+9,""),IF(AND(YEAR(JunSun1+16)=CalendarYear,MONTH(JunSun1+16)=6),JunSun1+16,""))</f>
        <v>45089</v>
      </c>
      <c r="S35" s="14">
        <f>IF(DAY(JunSun1)=1,IF(AND(YEAR(JunSun1+10)=CalendarYear,MONTH(JunSun1+10)=6),JunSun1+10,""),IF(AND(YEAR(JunSun1+17)=CalendarYear,MONTH(JunSun1+17)=6),JunSun1+17,""))</f>
        <v>45090</v>
      </c>
      <c r="T35" s="14">
        <f>IF(DAY(JunSun1)=1,IF(AND(YEAR(JunSun1+11)=CalendarYear,MONTH(JunSun1+11)=6),JunSun1+11,""),IF(AND(YEAR(JunSun1+18)=CalendarYear,MONTH(JunSun1+18)=6),JunSun1+18,""))</f>
        <v>45091</v>
      </c>
      <c r="U35" s="14">
        <f>IF(DAY(JunSun1)=1,IF(AND(YEAR(JunSun1+12)=CalendarYear,MONTH(JunSun1+12)=6),JunSun1+12,""),IF(AND(YEAR(JunSun1+19)=CalendarYear,MONTH(JunSun1+19)=6),JunSun1+19,""))</f>
        <v>45092</v>
      </c>
      <c r="V35" s="14">
        <f>IF(DAY(JunSun1)=1,IF(AND(YEAR(JunSun1+13)=CalendarYear,MONTH(JunSun1+13)=6),JunSun1+13,""),IF(AND(YEAR(JunSun1+20)=CalendarYear,MONTH(JunSun1+20)=6),JunSun1+20,""))</f>
        <v>45093</v>
      </c>
      <c r="W35" s="14">
        <f>IF(DAY(JunSun1)=1,IF(AND(YEAR(JunSun1+14)=CalendarYear,MONTH(JunSun1+14)=6),JunSun1+14,""),IF(AND(YEAR(JunSun1+21)=CalendarYear,MONTH(JunSun1+21)=6),JunSun1+21,""))</f>
        <v>45094</v>
      </c>
      <c r="X35" s="14">
        <f>IF(DAY(JunSun1)=1,IF(AND(YEAR(JunSun1+15)=CalendarYear,MONTH(JunSun1+15)=6),JunSun1+15,""),IF(AND(YEAR(JunSun1+22)=CalendarYear,MONTH(JunSun1+22)=6),JunSun1+22,""))</f>
        <v>45095</v>
      </c>
      <c r="Y35" s="14">
        <f>IF(DAY(JunSun1)=1,IF(AND(YEAR(JunSun1+16)=CalendarYear,MONTH(JunSun1+16)=6),JunSun1+16,""),IF(AND(YEAR(JunSun1+23)=CalendarYear,MONTH(JunSun1+23)=6),JunSun1+23,""))</f>
        <v>45096</v>
      </c>
      <c r="Z35" s="14">
        <f>IF(DAY(JunSun1)=1,IF(AND(YEAR(JunSun1+17)=CalendarYear,MONTH(JunSun1+17)=6),JunSun1+17,""),IF(AND(YEAR(JunSun1+24)=CalendarYear,MONTH(JunSun1+24)=6),JunSun1+24,""))</f>
        <v>45097</v>
      </c>
      <c r="AA35" s="14">
        <f>IF(DAY(JunSun1)=1,IF(AND(YEAR(JunSun1+18)=CalendarYear,MONTH(JunSun1+18)=6),JunSun1+18,""),IF(AND(YEAR(JunSun1+25)=CalendarYear,MONTH(JunSun1+25)=6),JunSun1+25,""))</f>
        <v>45098</v>
      </c>
      <c r="AB35" s="14">
        <f>IF(DAY(JunSun1)=1,IF(AND(YEAR(JunSun1+19)=CalendarYear,MONTH(JunSun1+19)=6),JunSun1+19,""),IF(AND(YEAR(JunSun1+26)=CalendarYear,MONTH(JunSun1+26)=6),JunSun1+26,""))</f>
        <v>45099</v>
      </c>
      <c r="AC35" s="14">
        <f>IF(DAY(JunSun1)=1,IF(AND(YEAR(JunSun1+20)=CalendarYear,MONTH(JunSun1+20)=6),JunSun1+20,""),IF(AND(YEAR(JunSun1+27)=CalendarYear,MONTH(JunSun1+27)=6),JunSun1+27,""))</f>
        <v>45100</v>
      </c>
      <c r="AD35" s="14">
        <f>IF(DAY(JunSun1)=1,IF(AND(YEAR(JunSun1+21)=CalendarYear,MONTH(JunSun1+21)=6),JunSun1+21,""),IF(AND(YEAR(JunSun1+28)=CalendarYear,MONTH(JunSun1+28)=6),JunSun1+28,""))</f>
        <v>45101</v>
      </c>
      <c r="AE35" s="14">
        <f>IF(DAY(JunSun1)=1,IF(AND(YEAR(JunSun1+22)=CalendarYear,MONTH(JunSun1+22)=6),JunSun1+22,""),IF(AND(YEAR(JunSun1+29)=CalendarYear,MONTH(JunSun1+29)=6),JunSun1+29,""))</f>
        <v>45102</v>
      </c>
      <c r="AF35" s="14">
        <f>IF(DAY(JunSun1)=1,IF(AND(YEAR(JunSun1+23)=CalendarYear,MONTH(JunSun1+23)=6),JunSun1+23,""),IF(AND(YEAR(JunSun1+30)=CalendarYear,MONTH(JunSun1+30)=6),JunSun1+30,""))</f>
        <v>45103</v>
      </c>
      <c r="AG35" s="14">
        <f>IF(DAY(JunSun1)=1,IF(AND(YEAR(JunSun1+24)=CalendarYear,MONTH(JunSun1+24)=6),JunSun1+24,""),IF(AND(YEAR(JunSun1+31)=CalendarYear,MONTH(JunSun1+31)=6),JunSun1+31,""))</f>
        <v>45104</v>
      </c>
      <c r="AH35" s="14">
        <f>IF(DAY(JunSun1)=1,IF(AND(YEAR(JunSun1+25)=CalendarYear,MONTH(JunSun1+25)=6),JunSun1+25,""),IF(AND(YEAR(JunSun1+32)=CalendarYear,MONTH(JunSun1+32)=6),JunSun1+32,""))</f>
        <v>45105</v>
      </c>
      <c r="AI35" s="14">
        <f>IF(DAY(JunSun1)=1,IF(AND(YEAR(JunSun1+26)=CalendarYear,MONTH(JunSun1+26)=6),JunSun1+26,""),IF(AND(YEAR(JunSun1+33)=CalendarYear,MONTH(JunSun1+33)=6),JunSun1+33,""))</f>
        <v>45106</v>
      </c>
      <c r="AJ35" s="14">
        <f>IF(DAY(JunSun1)=1,IF(AND(YEAR(JunSun1+27)=CalendarYear,MONTH(JunSun1+27)=6),JunSun1+27,""),IF(AND(YEAR(JunSun1+34)=CalendarYear,MONTH(JunSun1+34)=6),JunSun1+34,""))</f>
        <v>45107</v>
      </c>
      <c r="AK35" s="14" t="str">
        <f>IF(DAY(JunSun1)=1,IF(AND(YEAR(JunSun1+28)=CalendarYear,MONTH(JunSun1+28)=6),JunSun1+28,""),IF(AND(YEAR(JunSun1+35)=CalendarYear,MONTH(JunSun1+35)=6),JunSun1+35,""))</f>
        <v/>
      </c>
      <c r="AL35" s="14" t="str">
        <f>IF(DAY(JunSun1)=1,IF(AND(YEAR(JunSun1+29)=CalendarYear,MONTH(JunSun1+29)=6),JunSun1+29,""),IF(AND(YEAR(JunSun1+36)=CalendarYear,MONTH(JunSun1+36)=6),JunSun1+36,""))</f>
        <v/>
      </c>
      <c r="AM35" s="15" t="str">
        <f>IF(DAY(JunSun1)=1,IF(AND(YEAR(JunSun1+30)=CalendarYear,MONTH(JunSun1+30)=6),JunSun1+30,""),IF(AND(YEAR(JunSun1+37)=CalendarYear,MONTH(JunSun1+37)=6),JunSun1+37,""))</f>
        <v/>
      </c>
    </row>
    <row r="36" spans="2:39" s="5" customFormat="1" ht="18.899999999999999" customHeight="1" x14ac:dyDescent="0.35">
      <c r="B36" s="90"/>
      <c r="C36" s="6" t="s">
        <v>0</v>
      </c>
      <c r="D36" s="6" t="s">
        <v>1</v>
      </c>
      <c r="E36" s="6" t="s">
        <v>2</v>
      </c>
      <c r="F36" s="6" t="s">
        <v>3</v>
      </c>
      <c r="G36" s="6" t="s">
        <v>4</v>
      </c>
      <c r="H36" s="6" t="s">
        <v>5</v>
      </c>
      <c r="I36" s="6" t="s">
        <v>6</v>
      </c>
      <c r="J36" s="6" t="s">
        <v>0</v>
      </c>
      <c r="K36" s="6" t="s">
        <v>1</v>
      </c>
      <c r="L36" s="6" t="s">
        <v>2</v>
      </c>
      <c r="M36" s="6" t="s">
        <v>3</v>
      </c>
      <c r="N36" s="6" t="s">
        <v>4</v>
      </c>
      <c r="O36" s="6" t="s">
        <v>5</v>
      </c>
      <c r="P36" s="6" t="s">
        <v>6</v>
      </c>
      <c r="Q36" s="6" t="s">
        <v>0</v>
      </c>
      <c r="R36" s="6" t="s">
        <v>1</v>
      </c>
      <c r="S36" s="6" t="s">
        <v>2</v>
      </c>
      <c r="T36" s="6" t="s">
        <v>3</v>
      </c>
      <c r="U36" s="6" t="s">
        <v>4</v>
      </c>
      <c r="V36" s="6" t="s">
        <v>5</v>
      </c>
      <c r="W36" s="6" t="s">
        <v>6</v>
      </c>
      <c r="X36" s="6" t="s">
        <v>0</v>
      </c>
      <c r="Y36" s="6" t="s">
        <v>1</v>
      </c>
      <c r="Z36" s="6" t="s">
        <v>2</v>
      </c>
      <c r="AA36" s="6" t="s">
        <v>3</v>
      </c>
      <c r="AB36" s="6" t="s">
        <v>4</v>
      </c>
      <c r="AC36" s="6" t="s">
        <v>5</v>
      </c>
      <c r="AD36" s="6" t="s">
        <v>6</v>
      </c>
      <c r="AE36" s="6" t="s">
        <v>0</v>
      </c>
      <c r="AF36" s="6" t="s">
        <v>1</v>
      </c>
      <c r="AG36" s="6" t="s">
        <v>2</v>
      </c>
      <c r="AH36" s="6" t="s">
        <v>3</v>
      </c>
      <c r="AI36" s="6" t="s">
        <v>4</v>
      </c>
      <c r="AJ36" s="6" t="s">
        <v>5</v>
      </c>
      <c r="AK36" s="6" t="s">
        <v>6</v>
      </c>
      <c r="AL36" s="6" t="s">
        <v>0</v>
      </c>
      <c r="AM36" s="9" t="s">
        <v>1</v>
      </c>
    </row>
    <row r="37" spans="2:39" ht="18.899999999999999" customHeight="1" x14ac:dyDescent="0.35">
      <c r="B37" s="25" t="s">
        <v>10</v>
      </c>
      <c r="C37" s="36"/>
      <c r="D37" s="36"/>
      <c r="E37" s="36"/>
      <c r="F37" s="36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36"/>
      <c r="AL37" s="36"/>
      <c r="AM37" s="36"/>
    </row>
    <row r="38" spans="2:39" ht="18.899999999999999" customHeight="1" x14ac:dyDescent="0.35">
      <c r="B38" s="26" t="s">
        <v>9</v>
      </c>
      <c r="C38" s="37"/>
      <c r="D38" s="37"/>
      <c r="E38" s="37"/>
      <c r="F38" s="37"/>
      <c r="G38" s="35"/>
      <c r="H38" s="31"/>
      <c r="I38" s="12"/>
      <c r="J38" s="12"/>
      <c r="K38" s="12"/>
      <c r="L38" s="12"/>
      <c r="M38" s="12"/>
      <c r="N38" s="12"/>
      <c r="O38" s="31"/>
      <c r="P38" s="12"/>
      <c r="Q38" s="12"/>
      <c r="R38" s="12"/>
      <c r="S38" s="12"/>
      <c r="T38" s="12"/>
      <c r="U38" s="12"/>
      <c r="V38" s="31"/>
      <c r="W38" s="12"/>
      <c r="X38" s="12"/>
      <c r="Y38" s="12"/>
      <c r="Z38" s="12"/>
      <c r="AA38" s="12"/>
      <c r="AB38" s="12"/>
      <c r="AC38" s="31"/>
      <c r="AD38" s="12"/>
      <c r="AE38" s="12"/>
      <c r="AF38" s="12"/>
      <c r="AG38" s="12"/>
      <c r="AH38" s="12"/>
      <c r="AI38" s="12"/>
      <c r="AJ38" s="49"/>
      <c r="AK38" s="37"/>
      <c r="AL38" s="37"/>
      <c r="AM38" s="37"/>
    </row>
    <row r="39" spans="2:39" ht="18.899999999999999" customHeight="1" x14ac:dyDescent="0.35">
      <c r="B39" s="27" t="s">
        <v>7</v>
      </c>
      <c r="C39" s="38"/>
      <c r="D39" s="38"/>
      <c r="E39" s="38"/>
      <c r="F39" s="38"/>
      <c r="G39" s="13"/>
      <c r="H39" s="13"/>
      <c r="I39" s="51"/>
      <c r="J39" s="13"/>
      <c r="K39" s="13"/>
      <c r="L39" s="13"/>
      <c r="M39" s="13"/>
      <c r="N39" s="13"/>
      <c r="O39" s="13"/>
      <c r="P39" s="32"/>
      <c r="Q39" s="13"/>
      <c r="R39" s="13"/>
      <c r="S39" s="13"/>
      <c r="T39" s="13"/>
      <c r="U39" s="13"/>
      <c r="V39" s="13"/>
      <c r="W39" s="32"/>
      <c r="X39" s="13"/>
      <c r="Y39" s="13"/>
      <c r="Z39" s="13"/>
      <c r="AA39" s="13"/>
      <c r="AB39" s="13"/>
      <c r="AC39" s="13"/>
      <c r="AD39" s="32"/>
      <c r="AE39" s="13"/>
      <c r="AF39" s="13"/>
      <c r="AG39" s="13"/>
      <c r="AH39" s="13"/>
      <c r="AI39" s="13"/>
      <c r="AJ39" s="13"/>
      <c r="AK39" s="38"/>
      <c r="AL39" s="38"/>
      <c r="AM39" s="38"/>
    </row>
    <row r="40" spans="2:39" ht="20.399999999999999" customHeight="1" x14ac:dyDescent="0.35">
      <c r="B40" s="28" t="s">
        <v>8</v>
      </c>
      <c r="C40" s="39"/>
      <c r="D40" s="39"/>
      <c r="E40" s="39"/>
      <c r="F40" s="39"/>
      <c r="G40" s="34"/>
      <c r="H40" s="34"/>
      <c r="I40" s="30"/>
      <c r="J40" s="16"/>
      <c r="K40" s="16"/>
      <c r="L40" s="16"/>
      <c r="M40" s="16"/>
      <c r="N40" s="16"/>
      <c r="O40" s="16"/>
      <c r="P40" s="30"/>
      <c r="Q40" s="16"/>
      <c r="R40" s="16"/>
      <c r="S40" s="16"/>
      <c r="T40" s="16"/>
      <c r="U40" s="16"/>
      <c r="V40" s="16"/>
      <c r="W40" s="30"/>
      <c r="X40" s="16"/>
      <c r="Y40" s="16"/>
      <c r="Z40" s="16"/>
      <c r="AA40" s="16"/>
      <c r="AB40" s="16"/>
      <c r="AC40" s="16"/>
      <c r="AD40" s="30"/>
      <c r="AE40" s="16"/>
      <c r="AF40" s="16"/>
      <c r="AG40" s="16"/>
      <c r="AH40" s="16"/>
      <c r="AI40" s="16"/>
      <c r="AJ40" s="16"/>
      <c r="AK40" s="39"/>
      <c r="AL40" s="39"/>
      <c r="AM40" s="39"/>
    </row>
    <row r="41" spans="2:39" s="5" customFormat="1" ht="18.899999999999999" customHeight="1" x14ac:dyDescent="0.35">
      <c r="B41" s="89">
        <f>DATE(CalendarYear,7,1)</f>
        <v>45108</v>
      </c>
      <c r="C41" s="14" t="str">
        <f>IF(DAY(JulSun1)=1,"",IF(AND(YEAR(JulSun1+1)=CalendarYear,MONTH(JulSun1+1)=7),JulSun1+1,""))</f>
        <v/>
      </c>
      <c r="D41" s="14" t="str">
        <f>IF(DAY(JulSun1)=1,"",IF(AND(YEAR(JulSun1+2)=CalendarYear,MONTH(JulSun1+2)=7),JulSun1+2,""))</f>
        <v/>
      </c>
      <c r="E41" s="14" t="str">
        <f>IF(DAY(JulSun1)=1,"",IF(AND(YEAR(JulSun1+3)=CalendarYear,MONTH(JulSun1+3)=7),JulSun1+3,""))</f>
        <v/>
      </c>
      <c r="F41" s="14" t="str">
        <f>IF(DAY(JulSun1)=1,"",IF(AND(YEAR(JulSun1+4)=CalendarYear,MONTH(JulSun1+4)=7),JulSun1+4,""))</f>
        <v/>
      </c>
      <c r="G41" s="14" t="str">
        <f>IF(DAY(JulSun1)=1,"",IF(AND(YEAR(JulSun1+5)=CalendarYear,MONTH(JulSun1+5)=7),JulSun1+5,""))</f>
        <v/>
      </c>
      <c r="H41" s="14" t="str">
        <f>IF(DAY(JulSun1)=1,"",IF(AND(YEAR(JulSun1+6)=CalendarYear,MONTH(JulSun1+6)=7),JulSun1+6,""))</f>
        <v/>
      </c>
      <c r="I41" s="14">
        <f>IF(DAY(JulSun1)=1,IF(AND(YEAR(JulSun1)=CalendarYear,MONTH(JulSun1)=7),JulSun1,""),IF(AND(YEAR(JulSun1+7)=CalendarYear,MONTH(JulSun1+7)=7),JulSun1+7,""))</f>
        <v>45108</v>
      </c>
      <c r="J41" s="14">
        <f>IF(DAY(JulSun1)=1,IF(AND(YEAR(JulSun1+1)=CalendarYear,MONTH(JulSun1+1)=7),JulSun1+1,""),IF(AND(YEAR(JulSun1+8)=CalendarYear,MONTH(JulSun1+8)=7),JulSun1+8,""))</f>
        <v>45109</v>
      </c>
      <c r="K41" s="14">
        <f>IF(DAY(JulSun1)=1,IF(AND(YEAR(JulSun1+2)=CalendarYear,MONTH(JulSun1+2)=7),JulSun1+2,""),IF(AND(YEAR(JulSun1+9)=CalendarYear,MONTH(JulSun1+9)=7),JulSun1+9,""))</f>
        <v>45110</v>
      </c>
      <c r="L41" s="14">
        <f>IF(DAY(JulSun1)=1,IF(AND(YEAR(JulSun1+3)=CalendarYear,MONTH(JulSun1+3)=7),JulSun1+3,""),IF(AND(YEAR(JulSun1+10)=CalendarYear,MONTH(JulSun1+10)=7),JulSun1+10,""))</f>
        <v>45111</v>
      </c>
      <c r="M41" s="14">
        <f>IF(DAY(JulSun1)=1,IF(AND(YEAR(JulSun1+4)=CalendarYear,MONTH(JulSun1+4)=7),JulSun1+4,""),IF(AND(YEAR(JulSun1+11)=CalendarYear,MONTH(JulSun1+11)=7),JulSun1+11,""))</f>
        <v>45112</v>
      </c>
      <c r="N41" s="14">
        <f>IF(DAY(JulSun1)=1,IF(AND(YEAR(JulSun1+5)=CalendarYear,MONTH(JulSun1+5)=7),JulSun1+5,""),IF(AND(YEAR(JulSun1+12)=CalendarYear,MONTH(JulSun1+12)=7),JulSun1+12,""))</f>
        <v>45113</v>
      </c>
      <c r="O41" s="14">
        <f>IF(DAY(JulSun1)=1,IF(AND(YEAR(JulSun1+6)=CalendarYear,MONTH(JulSun1+6)=7),JulSun1+6,""),IF(AND(YEAR(JulSun1+13)=CalendarYear,MONTH(JulSun1+13)=7),JulSun1+13,""))</f>
        <v>45114</v>
      </c>
      <c r="P41" s="14">
        <f>IF(DAY(JulSun1)=1,IF(AND(YEAR(JulSun1+7)=CalendarYear,MONTH(JulSun1+7)=7),JulSun1+7,""),IF(AND(YEAR(JulSun1+14)=CalendarYear,MONTH(JulSun1+14)=7),JulSun1+14,""))</f>
        <v>45115</v>
      </c>
      <c r="Q41" s="14">
        <f>IF(DAY(JulSun1)=1,IF(AND(YEAR(JulSun1+8)=CalendarYear,MONTH(JulSun1+8)=7),JulSun1+8,""),IF(AND(YEAR(JulSun1+15)=CalendarYear,MONTH(JulSun1+15)=7),JulSun1+15,""))</f>
        <v>45116</v>
      </c>
      <c r="R41" s="14">
        <f>IF(DAY(JulSun1)=1,IF(AND(YEAR(JulSun1+9)=CalendarYear,MONTH(JulSun1+9)=7),JulSun1+9,""),IF(AND(YEAR(JulSun1+16)=CalendarYear,MONTH(JulSun1+16)=7),JulSun1+16,""))</f>
        <v>45117</v>
      </c>
      <c r="S41" s="14">
        <f>IF(DAY(JulSun1)=1,IF(AND(YEAR(JulSun1+10)=CalendarYear,MONTH(JulSun1+10)=7),JulSun1+10,""),IF(AND(YEAR(JulSun1+17)=CalendarYear,MONTH(JulSun1+17)=7),JulSun1+17,""))</f>
        <v>45118</v>
      </c>
      <c r="T41" s="14">
        <f>IF(DAY(JulSun1)=1,IF(AND(YEAR(JulSun1+11)=CalendarYear,MONTH(JulSun1+11)=7),JulSun1+11,""),IF(AND(YEAR(JulSun1+18)=CalendarYear,MONTH(JulSun1+18)=7),JulSun1+18,""))</f>
        <v>45119</v>
      </c>
      <c r="U41" s="14">
        <f>IF(DAY(JulSun1)=1,IF(AND(YEAR(JulSun1+12)=CalendarYear,MONTH(JulSun1+12)=7),JulSun1+12,""),IF(AND(YEAR(JulSun1+19)=CalendarYear,MONTH(JulSun1+19)=7),JulSun1+19,""))</f>
        <v>45120</v>
      </c>
      <c r="V41" s="14">
        <f>IF(DAY(JulSun1)=1,IF(AND(YEAR(JulSun1+13)=CalendarYear,MONTH(JulSun1+13)=7),JulSun1+13,""),IF(AND(YEAR(JulSun1+20)=CalendarYear,MONTH(JulSun1+20)=7),JulSun1+20,""))</f>
        <v>45121</v>
      </c>
      <c r="W41" s="14">
        <f>IF(DAY(JulSun1)=1,IF(AND(YEAR(JulSun1+14)=CalendarYear,MONTH(JulSun1+14)=7),JulSun1+14,""),IF(AND(YEAR(JulSun1+21)=CalendarYear,MONTH(JulSun1+21)=7),JulSun1+21,""))</f>
        <v>45122</v>
      </c>
      <c r="X41" s="14">
        <f>IF(DAY(JulSun1)=1,IF(AND(YEAR(JulSun1+15)=CalendarYear,MONTH(JulSun1+15)=7),JulSun1+15,""),IF(AND(YEAR(JulSun1+22)=CalendarYear,MONTH(JulSun1+22)=7),JulSun1+22,""))</f>
        <v>45123</v>
      </c>
      <c r="Y41" s="14">
        <f>IF(DAY(JulSun1)=1,IF(AND(YEAR(JulSun1+16)=CalendarYear,MONTH(JulSun1+16)=7),JulSun1+16,""),IF(AND(YEAR(JulSun1+23)=CalendarYear,MONTH(JulSun1+23)=7),JulSun1+23,""))</f>
        <v>45124</v>
      </c>
      <c r="Z41" s="14">
        <f>IF(DAY(JulSun1)=1,IF(AND(YEAR(JulSun1+17)=CalendarYear,MONTH(JulSun1+17)=7),JulSun1+17,""),IF(AND(YEAR(JulSun1+24)=CalendarYear,MONTH(JulSun1+24)=7),JulSun1+24,""))</f>
        <v>45125</v>
      </c>
      <c r="AA41" s="14">
        <f>IF(DAY(JulSun1)=1,IF(AND(YEAR(JulSun1+18)=CalendarYear,MONTH(JulSun1+18)=7),JulSun1+18,""),IF(AND(YEAR(JulSun1+25)=CalendarYear,MONTH(JulSun1+25)=7),JulSun1+25,""))</f>
        <v>45126</v>
      </c>
      <c r="AB41" s="14">
        <f>IF(DAY(JulSun1)=1,IF(AND(YEAR(JulSun1+19)=CalendarYear,MONTH(JulSun1+19)=7),JulSun1+19,""),IF(AND(YEAR(JulSun1+26)=CalendarYear,MONTH(JulSun1+26)=7),JulSun1+26,""))</f>
        <v>45127</v>
      </c>
      <c r="AC41" s="14">
        <f>IF(DAY(JulSun1)=1,IF(AND(YEAR(JulSun1+20)=CalendarYear,MONTH(JulSun1+20)=7),JulSun1+20,""),IF(AND(YEAR(JulSun1+27)=CalendarYear,MONTH(JulSun1+27)=7),JulSun1+27,""))</f>
        <v>45128</v>
      </c>
      <c r="AD41" s="14">
        <f>IF(DAY(JulSun1)=1,IF(AND(YEAR(JulSun1+21)=CalendarYear,MONTH(JulSun1+21)=7),JulSun1+21,""),IF(AND(YEAR(JulSun1+28)=CalendarYear,MONTH(JulSun1+28)=7),JulSun1+28,""))</f>
        <v>45129</v>
      </c>
      <c r="AE41" s="14">
        <f>IF(DAY(JulSun1)=1,IF(AND(YEAR(JulSun1+22)=CalendarYear,MONTH(JulSun1+22)=7),JulSun1+22,""),IF(AND(YEAR(JulSun1+29)=CalendarYear,MONTH(JulSun1+29)=7),JulSun1+29,""))</f>
        <v>45130</v>
      </c>
      <c r="AF41" s="14">
        <f>IF(DAY(JulSun1)=1,IF(AND(YEAR(JulSun1+23)=CalendarYear,MONTH(JulSun1+23)=7),JulSun1+23,""),IF(AND(YEAR(JulSun1+30)=CalendarYear,MONTH(JulSun1+30)=7),JulSun1+30,""))</f>
        <v>45131</v>
      </c>
      <c r="AG41" s="14">
        <f>IF(DAY(JulSun1)=1,IF(AND(YEAR(JulSun1+24)=CalendarYear,MONTH(JulSun1+24)=7),JulSun1+24,""),IF(AND(YEAR(JulSun1+31)=CalendarYear,MONTH(JulSun1+31)=7),JulSun1+31,""))</f>
        <v>45132</v>
      </c>
      <c r="AH41" s="14">
        <f>IF(DAY(JulSun1)=1,IF(AND(YEAR(JulSun1+25)=CalendarYear,MONTH(JulSun1+25)=7),JulSun1+25,""),IF(AND(YEAR(JulSun1+32)=CalendarYear,MONTH(JulSun1+32)=7),JulSun1+32,""))</f>
        <v>45133</v>
      </c>
      <c r="AI41" s="14">
        <f>IF(DAY(JulSun1)=1,IF(AND(YEAR(JulSun1+26)=CalendarYear,MONTH(JulSun1+26)=7),JulSun1+26,""),IF(AND(YEAR(JulSun1+33)=CalendarYear,MONTH(JulSun1+33)=7),JulSun1+33,""))</f>
        <v>45134</v>
      </c>
      <c r="AJ41" s="14">
        <f>IF(DAY(JulSun1)=1,IF(AND(YEAR(JulSun1+27)=CalendarYear,MONTH(JulSun1+27)=7),JulSun1+27,""),IF(AND(YEAR(JulSun1+34)=CalendarYear,MONTH(JulSun1+34)=7),JulSun1+34,""))</f>
        <v>45135</v>
      </c>
      <c r="AK41" s="14">
        <f>IF(DAY(JulSun1)=1,IF(AND(YEAR(JulSun1+28)=CalendarYear,MONTH(JulSun1+28)=7),JulSun1+28,""),IF(AND(YEAR(JulSun1+35)=CalendarYear,MONTH(JulSun1+35)=7),JulSun1+35,""))</f>
        <v>45136</v>
      </c>
      <c r="AL41" s="14">
        <f>IF(DAY(JulSun1)=1,IF(AND(YEAR(JulSun1+29)=CalendarYear,MONTH(JulSun1+29)=7),JulSun1+29,""),IF(AND(YEAR(JulSun1+36)=CalendarYear,MONTH(JulSun1+36)=7),JulSun1+36,""))</f>
        <v>45137</v>
      </c>
      <c r="AM41" s="15">
        <f>IF(DAY(JulSun1)=1,IF(AND(YEAR(JulSun1+30)=CalendarYear,MONTH(JulSun1+30)=7),JulSun1+30,""),IF(AND(YEAR(JulSun1+37)=CalendarYear,MONTH(JulSun1+37)=7),JulSun1+37,""))</f>
        <v>45138</v>
      </c>
    </row>
    <row r="42" spans="2:39" s="5" customFormat="1" ht="18.899999999999999" customHeight="1" x14ac:dyDescent="0.35">
      <c r="B42" s="90"/>
      <c r="C42" s="6" t="s">
        <v>0</v>
      </c>
      <c r="D42" s="6" t="s">
        <v>1</v>
      </c>
      <c r="E42" s="6" t="s">
        <v>2</v>
      </c>
      <c r="F42" s="6" t="s">
        <v>3</v>
      </c>
      <c r="G42" s="6" t="s">
        <v>4</v>
      </c>
      <c r="H42" s="55" t="s">
        <v>5</v>
      </c>
      <c r="I42" s="6" t="s">
        <v>6</v>
      </c>
      <c r="J42" s="6" t="s">
        <v>0</v>
      </c>
      <c r="K42" s="6" t="s">
        <v>1</v>
      </c>
      <c r="L42" s="6" t="s">
        <v>2</v>
      </c>
      <c r="M42" s="6" t="s">
        <v>3</v>
      </c>
      <c r="N42" s="6" t="s">
        <v>4</v>
      </c>
      <c r="O42" s="6" t="s">
        <v>5</v>
      </c>
      <c r="P42" s="6" t="s">
        <v>6</v>
      </c>
      <c r="Q42" s="6" t="s">
        <v>0</v>
      </c>
      <c r="R42" s="6" t="s">
        <v>1</v>
      </c>
      <c r="S42" s="6" t="s">
        <v>2</v>
      </c>
      <c r="T42" s="6" t="s">
        <v>3</v>
      </c>
      <c r="U42" s="6" t="s">
        <v>4</v>
      </c>
      <c r="V42" s="6" t="s">
        <v>5</v>
      </c>
      <c r="W42" s="6" t="s">
        <v>6</v>
      </c>
      <c r="X42" s="6" t="s">
        <v>0</v>
      </c>
      <c r="Y42" s="6" t="s">
        <v>1</v>
      </c>
      <c r="Z42" s="6" t="s">
        <v>2</v>
      </c>
      <c r="AA42" s="6" t="s">
        <v>3</v>
      </c>
      <c r="AB42" s="6" t="s">
        <v>4</v>
      </c>
      <c r="AC42" s="6" t="s">
        <v>5</v>
      </c>
      <c r="AD42" s="6" t="s">
        <v>6</v>
      </c>
      <c r="AE42" s="6" t="s">
        <v>0</v>
      </c>
      <c r="AF42" s="6" t="s">
        <v>1</v>
      </c>
      <c r="AG42" s="6" t="s">
        <v>2</v>
      </c>
      <c r="AH42" s="6" t="s">
        <v>3</v>
      </c>
      <c r="AI42" s="6" t="s">
        <v>4</v>
      </c>
      <c r="AJ42" s="6" t="s">
        <v>5</v>
      </c>
      <c r="AK42" s="6" t="s">
        <v>6</v>
      </c>
      <c r="AL42" s="6" t="s">
        <v>0</v>
      </c>
      <c r="AM42" s="9" t="s">
        <v>1</v>
      </c>
    </row>
    <row r="43" spans="2:39" ht="18.899999999999999" customHeight="1" x14ac:dyDescent="0.35">
      <c r="B43" s="25" t="s">
        <v>10</v>
      </c>
      <c r="C43" s="36"/>
      <c r="D43" s="36"/>
      <c r="E43" s="36"/>
      <c r="F43" s="36"/>
      <c r="G43" s="36"/>
      <c r="H43" s="56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</row>
    <row r="44" spans="2:39" ht="18.899999999999999" customHeight="1" x14ac:dyDescent="0.35">
      <c r="B44" s="26" t="s">
        <v>9</v>
      </c>
      <c r="C44" s="37"/>
      <c r="D44" s="37"/>
      <c r="E44" s="37"/>
      <c r="F44" s="37"/>
      <c r="G44" s="37"/>
      <c r="H44" s="57"/>
      <c r="I44" s="12"/>
      <c r="J44" s="12"/>
      <c r="K44" s="12"/>
      <c r="L44" s="12"/>
      <c r="M44" s="12"/>
      <c r="N44" s="12"/>
      <c r="O44" s="31"/>
      <c r="P44" s="12"/>
      <c r="Q44" s="12"/>
      <c r="R44" s="12"/>
      <c r="S44" s="12"/>
      <c r="T44" s="12"/>
      <c r="U44" s="12"/>
      <c r="V44" s="31"/>
      <c r="W44" s="12"/>
      <c r="X44" s="12"/>
      <c r="Y44" s="12"/>
      <c r="Z44" s="12"/>
      <c r="AA44" s="12"/>
      <c r="AB44" s="12"/>
      <c r="AC44" s="31"/>
      <c r="AD44" s="12"/>
      <c r="AE44" s="12"/>
      <c r="AF44" s="12"/>
      <c r="AG44" s="12"/>
      <c r="AH44" s="12"/>
      <c r="AI44" s="12"/>
      <c r="AJ44" s="35"/>
      <c r="AK44" s="35"/>
      <c r="AL44" s="35"/>
      <c r="AM44" s="35"/>
    </row>
    <row r="45" spans="2:39" ht="18.899999999999999" customHeight="1" x14ac:dyDescent="0.35">
      <c r="B45" s="27" t="s">
        <v>7</v>
      </c>
      <c r="C45" s="38"/>
      <c r="D45" s="38"/>
      <c r="E45" s="38"/>
      <c r="F45" s="38"/>
      <c r="G45" s="38"/>
      <c r="H45" s="58"/>
      <c r="I45" s="51"/>
      <c r="J45" s="13"/>
      <c r="K45" s="13"/>
      <c r="L45" s="13"/>
      <c r="M45" s="13"/>
      <c r="N45" s="13"/>
      <c r="O45" s="13"/>
      <c r="P45" s="32"/>
      <c r="Q45" s="13"/>
      <c r="R45" s="13"/>
      <c r="S45" s="13"/>
      <c r="T45" s="13"/>
      <c r="U45" s="13"/>
      <c r="V45" s="13"/>
      <c r="W45" s="54"/>
      <c r="X45" s="54"/>
      <c r="Y45" s="54"/>
      <c r="Z45" s="54"/>
      <c r="AA45" s="54"/>
      <c r="AB45" s="54"/>
      <c r="AC45" s="54"/>
      <c r="AD45" s="32"/>
      <c r="AE45" s="13"/>
      <c r="AF45" s="13"/>
      <c r="AG45" s="13"/>
      <c r="AH45" s="13"/>
      <c r="AI45" s="13"/>
      <c r="AJ45" s="13"/>
      <c r="AK45" s="54"/>
      <c r="AL45" s="54"/>
      <c r="AM45" s="54"/>
    </row>
    <row r="46" spans="2:39" ht="19.8" customHeight="1" x14ac:dyDescent="0.35">
      <c r="B46" s="28" t="s">
        <v>8</v>
      </c>
      <c r="C46" s="39"/>
      <c r="D46" s="39"/>
      <c r="E46" s="39"/>
      <c r="F46" s="39"/>
      <c r="G46" s="39"/>
      <c r="H46" s="59"/>
      <c r="I46" s="30"/>
      <c r="J46" s="16"/>
      <c r="K46" s="16"/>
      <c r="L46" s="16"/>
      <c r="M46" s="16"/>
      <c r="N46" s="16"/>
      <c r="O46" s="16"/>
      <c r="P46" s="30"/>
      <c r="Q46" s="16"/>
      <c r="R46" s="16"/>
      <c r="S46" s="16"/>
      <c r="T46" s="16"/>
      <c r="U46" s="16"/>
      <c r="V46" s="16"/>
      <c r="W46" s="30"/>
      <c r="X46" s="16"/>
      <c r="Y46" s="16"/>
      <c r="Z46" s="16"/>
      <c r="AA46" s="16"/>
      <c r="AB46" s="16"/>
      <c r="AC46" s="16"/>
      <c r="AD46" s="34"/>
      <c r="AE46" s="34"/>
      <c r="AF46" s="34"/>
      <c r="AG46" s="34"/>
      <c r="AH46" s="34"/>
      <c r="AI46" s="34"/>
      <c r="AJ46" s="34"/>
      <c r="AK46" s="34"/>
      <c r="AL46" s="34"/>
      <c r="AM46" s="34"/>
    </row>
    <row r="47" spans="2:39" s="5" customFormat="1" ht="18.899999999999999" customHeight="1" x14ac:dyDescent="0.35">
      <c r="B47" s="89">
        <f>DATE(CalendarYear,8,1)</f>
        <v>45139</v>
      </c>
      <c r="C47" s="14" t="str">
        <f>IF(DAY(AugSun1)=1,"",IF(AND(YEAR(AugSun1+1)=CalendarYear,MONTH(AugSun1+1)=8),AugSun1+1,""))</f>
        <v/>
      </c>
      <c r="D47" s="14" t="str">
        <f>IF(DAY(AugSun1)=1,"",IF(AND(YEAR(AugSun1+2)=CalendarYear,MONTH(AugSun1+2)=8),AugSun1+2,""))</f>
        <v/>
      </c>
      <c r="E47" s="14">
        <f>IF(DAY(AugSun1)=1,"",IF(AND(YEAR(AugSun1+3)=CalendarYear,MONTH(AugSun1+3)=8),AugSun1+3,""))</f>
        <v>45139</v>
      </c>
      <c r="F47" s="14">
        <f>IF(DAY(AugSun1)=1,"",IF(AND(YEAR(AugSun1+4)=CalendarYear,MONTH(AugSun1+4)=8),AugSun1+4,""))</f>
        <v>45140</v>
      </c>
      <c r="G47" s="14">
        <f>IF(DAY(AugSun1)=1,"",IF(AND(YEAR(AugSun1+5)=CalendarYear,MONTH(AugSun1+5)=8),AugSun1+5,""))</f>
        <v>45141</v>
      </c>
      <c r="H47" s="14">
        <f>IF(DAY(AugSun1)=1,"",IF(AND(YEAR(AugSun1+6)=CalendarYear,MONTH(AugSun1+6)=8),AugSun1+6,""))</f>
        <v>45142</v>
      </c>
      <c r="I47" s="14">
        <f>IF(DAY(AugSun1)=1,IF(AND(YEAR(AugSun1)=CalendarYear,MONTH(AugSun1)=8),AugSun1,""),IF(AND(YEAR(AugSun1+7)=CalendarYear,MONTH(AugSun1+7)=8),AugSun1+7,""))</f>
        <v>45143</v>
      </c>
      <c r="J47" s="14">
        <f>IF(DAY(AugSun1)=1,IF(AND(YEAR(AugSun1+1)=CalendarYear,MONTH(AugSun1+1)=8),AugSun1+1,""),IF(AND(YEAR(AugSun1+8)=CalendarYear,MONTH(AugSun1+8)=8),AugSun1+8,""))</f>
        <v>45144</v>
      </c>
      <c r="K47" s="14">
        <f>IF(DAY(AugSun1)=1,IF(AND(YEAR(AugSun1+2)=CalendarYear,MONTH(AugSun1+2)=8),AugSun1+2,""),IF(AND(YEAR(AugSun1+9)=CalendarYear,MONTH(AugSun1+9)=8),AugSun1+9,""))</f>
        <v>45145</v>
      </c>
      <c r="L47" s="14">
        <f>IF(DAY(AugSun1)=1,IF(AND(YEAR(AugSun1+3)=CalendarYear,MONTH(AugSun1+3)=8),AugSun1+3,""),IF(AND(YEAR(AugSun1+10)=CalendarYear,MONTH(AugSun1+10)=8),AugSun1+10,""))</f>
        <v>45146</v>
      </c>
      <c r="M47" s="14">
        <f>IF(DAY(AugSun1)=1,IF(AND(YEAR(AugSun1+4)=CalendarYear,MONTH(AugSun1+4)=8),AugSun1+4,""),IF(AND(YEAR(AugSun1+11)=CalendarYear,MONTH(AugSun1+11)=8),AugSun1+11,""))</f>
        <v>45147</v>
      </c>
      <c r="N47" s="14">
        <f>IF(DAY(AugSun1)=1,IF(AND(YEAR(AugSun1+5)=CalendarYear,MONTH(AugSun1+5)=8),AugSun1+5,""),IF(AND(YEAR(AugSun1+12)=CalendarYear,MONTH(AugSun1+12)=8),AugSun1+12,""))</f>
        <v>45148</v>
      </c>
      <c r="O47" s="14">
        <f>IF(DAY(AugSun1)=1,IF(AND(YEAR(AugSun1+6)=CalendarYear,MONTH(AugSun1+6)=8),AugSun1+6,""),IF(AND(YEAR(AugSun1+13)=CalendarYear,MONTH(AugSun1+13)=8),AugSun1+13,""))</f>
        <v>45149</v>
      </c>
      <c r="P47" s="14">
        <f>IF(DAY(AugSun1)=1,IF(AND(YEAR(AugSun1+7)=CalendarYear,MONTH(AugSun1+7)=8),AugSun1+7,""),IF(AND(YEAR(AugSun1+14)=CalendarYear,MONTH(AugSun1+14)=8),AugSun1+14,""))</f>
        <v>45150</v>
      </c>
      <c r="Q47" s="14">
        <f>IF(DAY(AugSun1)=1,IF(AND(YEAR(AugSun1+8)=CalendarYear,MONTH(AugSun1+8)=8),AugSun1+8,""),IF(AND(YEAR(AugSun1+15)=CalendarYear,MONTH(AugSun1+15)=8),AugSun1+15,""))</f>
        <v>45151</v>
      </c>
      <c r="R47" s="14">
        <f>IF(DAY(AugSun1)=1,IF(AND(YEAR(AugSun1+9)=CalendarYear,MONTH(AugSun1+9)=8),AugSun1+9,""),IF(AND(YEAR(AugSun1+16)=CalendarYear,MONTH(AugSun1+16)=8),AugSun1+16,""))</f>
        <v>45152</v>
      </c>
      <c r="S47" s="14">
        <f>IF(DAY(AugSun1)=1,IF(AND(YEAR(AugSun1+10)=CalendarYear,MONTH(AugSun1+10)=8),AugSun1+10,""),IF(AND(YEAR(AugSun1+17)=CalendarYear,MONTH(AugSun1+17)=8),AugSun1+17,""))</f>
        <v>45153</v>
      </c>
      <c r="T47" s="14">
        <f>IF(DAY(AugSun1)=1,IF(AND(YEAR(AugSun1+11)=CalendarYear,MONTH(AugSun1+11)=8),AugSun1+11,""),IF(AND(YEAR(AugSun1+18)=CalendarYear,MONTH(AugSun1+18)=8),AugSun1+18,""))</f>
        <v>45154</v>
      </c>
      <c r="U47" s="14">
        <f>IF(DAY(AugSun1)=1,IF(AND(YEAR(AugSun1+12)=CalendarYear,MONTH(AugSun1+12)=8),AugSun1+12,""),IF(AND(YEAR(AugSun1+19)=CalendarYear,MONTH(AugSun1+19)=8),AugSun1+19,""))</f>
        <v>45155</v>
      </c>
      <c r="V47" s="14">
        <f>IF(DAY(AugSun1)=1,IF(AND(YEAR(AugSun1+13)=CalendarYear,MONTH(AugSun1+13)=8),AugSun1+13,""),IF(AND(YEAR(AugSun1+20)=CalendarYear,MONTH(AugSun1+20)=8),AugSun1+20,""))</f>
        <v>45156</v>
      </c>
      <c r="W47" s="14">
        <f>IF(DAY(AugSun1)=1,IF(AND(YEAR(AugSun1+14)=CalendarYear,MONTH(AugSun1+14)=8),AugSun1+14,""),IF(AND(YEAR(AugSun1+21)=CalendarYear,MONTH(AugSun1+21)=8),AugSun1+21,""))</f>
        <v>45157</v>
      </c>
      <c r="X47" s="14">
        <f>IF(DAY(AugSun1)=1,IF(AND(YEAR(AugSun1+15)=CalendarYear,MONTH(AugSun1+15)=8),AugSun1+15,""),IF(AND(YEAR(AugSun1+22)=CalendarYear,MONTH(AugSun1+22)=8),AugSun1+22,""))</f>
        <v>45158</v>
      </c>
      <c r="Y47" s="14">
        <f>IF(DAY(AugSun1)=1,IF(AND(YEAR(AugSun1+16)=CalendarYear,MONTH(AugSun1+16)=8),AugSun1+16,""),IF(AND(YEAR(AugSun1+23)=CalendarYear,MONTH(AugSun1+23)=8),AugSun1+23,""))</f>
        <v>45159</v>
      </c>
      <c r="Z47" s="14">
        <f>IF(DAY(AugSun1)=1,IF(AND(YEAR(AugSun1+17)=CalendarYear,MONTH(AugSun1+17)=8),AugSun1+17,""),IF(AND(YEAR(AugSun1+24)=CalendarYear,MONTH(AugSun1+24)=8),AugSun1+24,""))</f>
        <v>45160</v>
      </c>
      <c r="AA47" s="14">
        <f>IF(DAY(AugSun1)=1,IF(AND(YEAR(AugSun1+18)=CalendarYear,MONTH(AugSun1+18)=8),AugSun1+18,""),IF(AND(YEAR(AugSun1+25)=CalendarYear,MONTH(AugSun1+25)=8),AugSun1+25,""))</f>
        <v>45161</v>
      </c>
      <c r="AB47" s="14">
        <f>IF(DAY(AugSun1)=1,IF(AND(YEAR(AugSun1+19)=CalendarYear,MONTH(AugSun1+19)=8),AugSun1+19,""),IF(AND(YEAR(AugSun1+26)=CalendarYear,MONTH(AugSun1+26)=8),AugSun1+26,""))</f>
        <v>45162</v>
      </c>
      <c r="AC47" s="14">
        <f>IF(DAY(AugSun1)=1,IF(AND(YEAR(AugSun1+20)=CalendarYear,MONTH(AugSun1+20)=8),AugSun1+20,""),IF(AND(YEAR(AugSun1+27)=CalendarYear,MONTH(AugSun1+27)=8),AugSun1+27,""))</f>
        <v>45163</v>
      </c>
      <c r="AD47" s="14">
        <f>IF(DAY(AugSun1)=1,IF(AND(YEAR(AugSun1+21)=CalendarYear,MONTH(AugSun1+21)=8),AugSun1+21,""),IF(AND(YEAR(AugSun1+28)=CalendarYear,MONTH(AugSun1+28)=8),AugSun1+28,""))</f>
        <v>45164</v>
      </c>
      <c r="AE47" s="14">
        <f>IF(DAY(AugSun1)=1,IF(AND(YEAR(AugSun1+22)=CalendarYear,MONTH(AugSun1+22)=8),AugSun1+22,""),IF(AND(YEAR(AugSun1+29)=CalendarYear,MONTH(AugSun1+29)=8),AugSun1+29,""))</f>
        <v>45165</v>
      </c>
      <c r="AF47" s="14">
        <f>IF(DAY(AugSun1)=1,IF(AND(YEAR(AugSun1+23)=CalendarYear,MONTH(AugSun1+23)=8),AugSun1+23,""),IF(AND(YEAR(AugSun1+30)=CalendarYear,MONTH(AugSun1+30)=8),AugSun1+30,""))</f>
        <v>45166</v>
      </c>
      <c r="AG47" s="14">
        <f>IF(DAY(AugSun1)=1,IF(AND(YEAR(AugSun1+24)=CalendarYear,MONTH(AugSun1+24)=8),AugSun1+24,""),IF(AND(YEAR(AugSun1+31)=CalendarYear,MONTH(AugSun1+31)=8),AugSun1+31,""))</f>
        <v>45167</v>
      </c>
      <c r="AH47" s="14">
        <f>IF(DAY(AugSun1)=1,IF(AND(YEAR(AugSun1+25)=CalendarYear,MONTH(AugSun1+25)=8),AugSun1+25,""),IF(AND(YEAR(AugSun1+32)=CalendarYear,MONTH(AugSun1+32)=8),AugSun1+32,""))</f>
        <v>45168</v>
      </c>
      <c r="AI47" s="14">
        <f>IF(DAY(AugSun1)=1,IF(AND(YEAR(AugSun1+26)=CalendarYear,MONTH(AugSun1+26)=8),AugSun1+26,""),IF(AND(YEAR(AugSun1+33)=CalendarYear,MONTH(AugSun1+33)=8),AugSun1+33,""))</f>
        <v>45169</v>
      </c>
      <c r="AJ47" s="14" t="str">
        <f>IF(DAY(AugSun1)=1,IF(AND(YEAR(AugSun1+27)=CalendarYear,MONTH(AugSun1+27)=8),AugSun1+27,""),IF(AND(YEAR(AugSun1+34)=CalendarYear,MONTH(AugSun1+34)=8),AugSun1+34,""))</f>
        <v/>
      </c>
      <c r="AK47" s="14" t="str">
        <f>IF(DAY(AugSun1)=1,IF(AND(YEAR(AugSun1+28)=CalendarYear,MONTH(AugSun1+28)=8),AugSun1+28,""),IF(AND(YEAR(AugSun1+35)=CalendarYear,MONTH(AugSun1+35)=8),AugSun1+35,""))</f>
        <v/>
      </c>
      <c r="AL47" s="14" t="str">
        <f>IF(DAY(AugSun1)=1,IF(AND(YEAR(AugSun1+29)=CalendarYear,MONTH(AugSun1+29)=8),AugSun1+29,""),IF(AND(YEAR(AugSun1+36)=CalendarYear,MONTH(AugSun1+36)=8),AugSun1+36,""))</f>
        <v/>
      </c>
      <c r="AM47" s="15" t="str">
        <f>IF(DAY(AugSun1)=1,IF(AND(YEAR(AugSun1+30)=CalendarYear,MONTH(AugSun1+30)=8),AugSun1+30,""),IF(AND(YEAR(AugSun1+37)=CalendarYear,MONTH(AugSun1+37)=8),AugSun1+37,""))</f>
        <v/>
      </c>
    </row>
    <row r="48" spans="2:39" s="5" customFormat="1" ht="18.899999999999999" customHeight="1" x14ac:dyDescent="0.35">
      <c r="B48" s="90"/>
      <c r="C48" s="6" t="s">
        <v>0</v>
      </c>
      <c r="D48" s="6" t="s">
        <v>1</v>
      </c>
      <c r="E48" s="6" t="s">
        <v>2</v>
      </c>
      <c r="F48" s="6" t="s">
        <v>3</v>
      </c>
      <c r="G48" s="6" t="s">
        <v>4</v>
      </c>
      <c r="H48" s="6" t="s">
        <v>5</v>
      </c>
      <c r="I48" s="6" t="s">
        <v>6</v>
      </c>
      <c r="J48" s="6" t="s">
        <v>0</v>
      </c>
      <c r="K48" s="6" t="s">
        <v>1</v>
      </c>
      <c r="L48" s="6" t="s">
        <v>2</v>
      </c>
      <c r="M48" s="6" t="s">
        <v>3</v>
      </c>
      <c r="N48" s="6" t="s">
        <v>4</v>
      </c>
      <c r="O48" s="6" t="s">
        <v>5</v>
      </c>
      <c r="P48" s="6" t="s">
        <v>6</v>
      </c>
      <c r="Q48" s="6" t="s">
        <v>0</v>
      </c>
      <c r="R48" s="6" t="s">
        <v>1</v>
      </c>
      <c r="S48" s="6" t="s">
        <v>2</v>
      </c>
      <c r="T48" s="6" t="s">
        <v>3</v>
      </c>
      <c r="U48" s="6" t="s">
        <v>4</v>
      </c>
      <c r="V48" s="6" t="s">
        <v>5</v>
      </c>
      <c r="W48" s="6" t="s">
        <v>6</v>
      </c>
      <c r="X48" s="6" t="s">
        <v>0</v>
      </c>
      <c r="Y48" s="6" t="s">
        <v>1</v>
      </c>
      <c r="Z48" s="6" t="s">
        <v>2</v>
      </c>
      <c r="AA48" s="6" t="s">
        <v>3</v>
      </c>
      <c r="AB48" s="6" t="s">
        <v>4</v>
      </c>
      <c r="AC48" s="6" t="s">
        <v>5</v>
      </c>
      <c r="AD48" s="6" t="s">
        <v>6</v>
      </c>
      <c r="AE48" s="6" t="s">
        <v>0</v>
      </c>
      <c r="AF48" s="6" t="s">
        <v>1</v>
      </c>
      <c r="AG48" s="6" t="s">
        <v>2</v>
      </c>
      <c r="AH48" s="6" t="s">
        <v>3</v>
      </c>
      <c r="AI48" s="6" t="s">
        <v>4</v>
      </c>
      <c r="AJ48" s="6" t="s">
        <v>5</v>
      </c>
      <c r="AK48" s="6" t="s">
        <v>6</v>
      </c>
      <c r="AL48" s="6" t="s">
        <v>0</v>
      </c>
      <c r="AM48" s="9" t="s">
        <v>1</v>
      </c>
    </row>
    <row r="49" spans="2:39" ht="18.899999999999999" customHeight="1" x14ac:dyDescent="0.35">
      <c r="B49" s="25" t="s">
        <v>10</v>
      </c>
      <c r="C49" s="36"/>
      <c r="D49" s="36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56"/>
      <c r="AK49" s="56"/>
      <c r="AL49" s="56"/>
      <c r="AM49" s="56"/>
    </row>
    <row r="50" spans="2:39" ht="18.899999999999999" customHeight="1" x14ac:dyDescent="0.35">
      <c r="B50" s="26" t="s">
        <v>9</v>
      </c>
      <c r="C50" s="37"/>
      <c r="D50" s="37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1"/>
      <c r="W50" s="12"/>
      <c r="X50" s="12"/>
      <c r="Y50" s="12"/>
      <c r="Z50" s="12"/>
      <c r="AA50" s="12"/>
      <c r="AB50" s="12"/>
      <c r="AC50" s="31"/>
      <c r="AD50" s="12"/>
      <c r="AE50" s="12"/>
      <c r="AF50" s="12"/>
      <c r="AG50" s="12"/>
      <c r="AH50" s="12"/>
      <c r="AI50" s="12"/>
      <c r="AJ50" s="57"/>
      <c r="AK50" s="57"/>
      <c r="AL50" s="57"/>
      <c r="AM50" s="57"/>
    </row>
    <row r="51" spans="2:39" ht="18.899999999999999" customHeight="1" x14ac:dyDescent="0.35">
      <c r="B51" s="27" t="s">
        <v>7</v>
      </c>
      <c r="C51" s="38"/>
      <c r="D51" s="38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1"/>
      <c r="Q51" s="13"/>
      <c r="R51" s="13"/>
      <c r="S51" s="13"/>
      <c r="T51" s="13"/>
      <c r="U51" s="13"/>
      <c r="V51" s="13"/>
      <c r="W51" s="54"/>
      <c r="X51" s="54"/>
      <c r="Y51" s="54"/>
      <c r="Z51" s="54"/>
      <c r="AA51" s="54"/>
      <c r="AB51" s="54"/>
      <c r="AC51" s="54"/>
      <c r="AD51" s="32"/>
      <c r="AE51" s="13"/>
      <c r="AF51" s="13"/>
      <c r="AG51" s="13"/>
      <c r="AH51" s="13"/>
      <c r="AI51" s="13"/>
      <c r="AJ51" s="58"/>
      <c r="AK51" s="58"/>
      <c r="AL51" s="58"/>
      <c r="AM51" s="58"/>
    </row>
    <row r="52" spans="2:39" ht="19.8" customHeight="1" x14ac:dyDescent="0.35">
      <c r="B52" s="28" t="s">
        <v>8</v>
      </c>
      <c r="C52" s="39"/>
      <c r="D52" s="39"/>
      <c r="E52" s="34"/>
      <c r="F52" s="34"/>
      <c r="G52" s="34"/>
      <c r="H52" s="34"/>
      <c r="I52" s="50"/>
      <c r="J52" s="16"/>
      <c r="K52" s="16"/>
      <c r="L52" s="16"/>
      <c r="M52" s="16"/>
      <c r="N52" s="16"/>
      <c r="O52" s="16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59"/>
      <c r="AK52" s="59"/>
      <c r="AL52" s="59"/>
      <c r="AM52" s="59"/>
    </row>
    <row r="53" spans="2:39" s="5" customFormat="1" ht="18.899999999999999" customHeight="1" x14ac:dyDescent="0.35">
      <c r="B53" s="89">
        <f>DATE(CalendarYear,9,1)</f>
        <v>45170</v>
      </c>
      <c r="C53" s="14" t="str">
        <f>IF(DAY(SepSun1)=1,"",IF(AND(YEAR(SepSun1+1)=CalendarYear,MONTH(SepSun1+1)=9),SepSun1+1,""))</f>
        <v/>
      </c>
      <c r="D53" s="14" t="str">
        <f>IF(DAY(SepSun1)=1,"",IF(AND(YEAR(SepSun1+2)=CalendarYear,MONTH(SepSun1+2)=9),SepSun1+2,""))</f>
        <v/>
      </c>
      <c r="E53" s="14" t="str">
        <f>IF(DAY(SepSun1)=1,"",IF(AND(YEAR(SepSun1+3)=CalendarYear,MONTH(SepSun1+3)=9),SepSun1+3,""))</f>
        <v/>
      </c>
      <c r="F53" s="14" t="str">
        <f>IF(DAY(SepSun1)=1,"",IF(AND(YEAR(SepSun1+4)=CalendarYear,MONTH(SepSun1+4)=9),SepSun1+4,""))</f>
        <v/>
      </c>
      <c r="G53" s="14" t="str">
        <f>IF(DAY(SepSun1)=1,"",IF(AND(YEAR(SepSun1+5)=CalendarYear,MONTH(SepSun1+5)=9),SepSun1+5,""))</f>
        <v/>
      </c>
      <c r="H53" s="14">
        <f>IF(DAY(SepSun1)=1,"",IF(AND(YEAR(SepSun1+6)=CalendarYear,MONTH(SepSun1+6)=9),SepSun1+6,""))</f>
        <v>45170</v>
      </c>
      <c r="I53" s="14">
        <f>IF(DAY(SepSun1)=1,IF(AND(YEAR(SepSun1)=CalendarYear,MONTH(SepSun1)=9),SepSun1,""),IF(AND(YEAR(SepSun1+7)=CalendarYear,MONTH(SepSun1+7)=9),SepSun1+7,""))</f>
        <v>45171</v>
      </c>
      <c r="J53" s="14">
        <f>IF(DAY(SepSun1)=1,IF(AND(YEAR(SepSun1+1)=CalendarYear,MONTH(SepSun1+1)=9),SepSun1+1,""),IF(AND(YEAR(SepSun1+8)=CalendarYear,MONTH(SepSun1+8)=9),SepSun1+8,""))</f>
        <v>45172</v>
      </c>
      <c r="K53" s="14">
        <f>IF(DAY(SepSun1)=1,IF(AND(YEAR(SepSun1+2)=CalendarYear,MONTH(SepSun1+2)=9),SepSun1+2,""),IF(AND(YEAR(SepSun1+9)=CalendarYear,MONTH(SepSun1+9)=9),SepSun1+9,""))</f>
        <v>45173</v>
      </c>
      <c r="L53" s="14">
        <f>IF(DAY(SepSun1)=1,IF(AND(YEAR(SepSun1+3)=CalendarYear,MONTH(SepSun1+3)=9),SepSun1+3,""),IF(AND(YEAR(SepSun1+10)=CalendarYear,MONTH(SepSun1+10)=9),SepSun1+10,""))</f>
        <v>45174</v>
      </c>
      <c r="M53" s="14">
        <f>IF(DAY(SepSun1)=1,IF(AND(YEAR(SepSun1+4)=CalendarYear,MONTH(SepSun1+4)=9),SepSun1+4,""),IF(AND(YEAR(SepSun1+11)=CalendarYear,MONTH(SepSun1+11)=9),SepSun1+11,""))</f>
        <v>45175</v>
      </c>
      <c r="N53" s="14">
        <f>IF(DAY(SepSun1)=1,IF(AND(YEAR(SepSun1+5)=CalendarYear,MONTH(SepSun1+5)=9),SepSun1+5,""),IF(AND(YEAR(SepSun1+12)=CalendarYear,MONTH(SepSun1+12)=9),SepSun1+12,""))</f>
        <v>45176</v>
      </c>
      <c r="O53" s="14">
        <f>IF(DAY(SepSun1)=1,IF(AND(YEAR(SepSun1+6)=CalendarYear,MONTH(SepSun1+6)=9),SepSun1+6,""),IF(AND(YEAR(SepSun1+13)=CalendarYear,MONTH(SepSun1+13)=9),SepSun1+13,""))</f>
        <v>45177</v>
      </c>
      <c r="P53" s="14">
        <f>IF(DAY(SepSun1)=1,IF(AND(YEAR(SepSun1+7)=CalendarYear,MONTH(SepSun1+7)=9),SepSun1+7,""),IF(AND(YEAR(SepSun1+14)=CalendarYear,MONTH(SepSun1+14)=9),SepSun1+14,""))</f>
        <v>45178</v>
      </c>
      <c r="Q53" s="14">
        <f>IF(DAY(SepSun1)=1,IF(AND(YEAR(SepSun1+8)=CalendarYear,MONTH(SepSun1+8)=9),SepSun1+8,""),IF(AND(YEAR(SepSun1+15)=CalendarYear,MONTH(SepSun1+15)=9),SepSun1+15,""))</f>
        <v>45179</v>
      </c>
      <c r="R53" s="14">
        <f>IF(DAY(SepSun1)=1,IF(AND(YEAR(SepSun1+9)=CalendarYear,MONTH(SepSun1+9)=9),SepSun1+9,""),IF(AND(YEAR(SepSun1+16)=CalendarYear,MONTH(SepSun1+16)=9),SepSun1+16,""))</f>
        <v>45180</v>
      </c>
      <c r="S53" s="14">
        <f>IF(DAY(SepSun1)=1,IF(AND(YEAR(SepSun1+10)=CalendarYear,MONTH(SepSun1+10)=9),SepSun1+10,""),IF(AND(YEAR(SepSun1+17)=CalendarYear,MONTH(SepSun1+17)=9),SepSun1+17,""))</f>
        <v>45181</v>
      </c>
      <c r="T53" s="14">
        <f>IF(DAY(SepSun1)=1,IF(AND(YEAR(SepSun1+11)=CalendarYear,MONTH(SepSun1+11)=9),SepSun1+11,""),IF(AND(YEAR(SepSun1+18)=CalendarYear,MONTH(SepSun1+18)=9),SepSun1+18,""))</f>
        <v>45182</v>
      </c>
      <c r="U53" s="14">
        <f>IF(DAY(SepSun1)=1,IF(AND(YEAR(SepSun1+12)=CalendarYear,MONTH(SepSun1+12)=9),SepSun1+12,""),IF(AND(YEAR(SepSun1+19)=CalendarYear,MONTH(SepSun1+19)=9),SepSun1+19,""))</f>
        <v>45183</v>
      </c>
      <c r="V53" s="14">
        <f>IF(DAY(SepSun1)=1,IF(AND(YEAR(SepSun1+13)=CalendarYear,MONTH(SepSun1+13)=9),SepSun1+13,""),IF(AND(YEAR(SepSun1+20)=CalendarYear,MONTH(SepSun1+20)=9),SepSun1+20,""))</f>
        <v>45184</v>
      </c>
      <c r="W53" s="14">
        <f>IF(DAY(SepSun1)=1,IF(AND(YEAR(SepSun1+14)=CalendarYear,MONTH(SepSun1+14)=9),SepSun1+14,""),IF(AND(YEAR(SepSun1+21)=CalendarYear,MONTH(SepSun1+21)=9),SepSun1+21,""))</f>
        <v>45185</v>
      </c>
      <c r="X53" s="14">
        <f>IF(DAY(SepSun1)=1,IF(AND(YEAR(SepSun1+15)=CalendarYear,MONTH(SepSun1+15)=9),SepSun1+15,""),IF(AND(YEAR(SepSun1+22)=CalendarYear,MONTH(SepSun1+22)=9),SepSun1+22,""))</f>
        <v>45186</v>
      </c>
      <c r="Y53" s="14">
        <f>IF(DAY(SepSun1)=1,IF(AND(YEAR(SepSun1+16)=CalendarYear,MONTH(SepSun1+16)=9),SepSun1+16,""),IF(AND(YEAR(SepSun1+23)=CalendarYear,MONTH(SepSun1+23)=9),SepSun1+23,""))</f>
        <v>45187</v>
      </c>
      <c r="Z53" s="14">
        <f>IF(DAY(SepSun1)=1,IF(AND(YEAR(SepSun1+17)=CalendarYear,MONTH(SepSun1+17)=9),SepSun1+17,""),IF(AND(YEAR(SepSun1+24)=CalendarYear,MONTH(SepSun1+24)=9),SepSun1+24,""))</f>
        <v>45188</v>
      </c>
      <c r="AA53" s="14">
        <f>IF(DAY(SepSun1)=1,IF(AND(YEAR(SepSun1+18)=CalendarYear,MONTH(SepSun1+18)=9),SepSun1+18,""),IF(AND(YEAR(SepSun1+25)=CalendarYear,MONTH(SepSun1+25)=9),SepSun1+25,""))</f>
        <v>45189</v>
      </c>
      <c r="AB53" s="14">
        <f>IF(DAY(SepSun1)=1,IF(AND(YEAR(SepSun1+19)=CalendarYear,MONTH(SepSun1+19)=9),SepSun1+19,""),IF(AND(YEAR(SepSun1+26)=CalendarYear,MONTH(SepSun1+26)=9),SepSun1+26,""))</f>
        <v>45190</v>
      </c>
      <c r="AC53" s="14">
        <f>IF(DAY(SepSun1)=1,IF(AND(YEAR(SepSun1+20)=CalendarYear,MONTH(SepSun1+20)=9),SepSun1+20,""),IF(AND(YEAR(SepSun1+27)=CalendarYear,MONTH(SepSun1+27)=9),SepSun1+27,""))</f>
        <v>45191</v>
      </c>
      <c r="AD53" s="14">
        <f>IF(DAY(SepSun1)=1,IF(AND(YEAR(SepSun1+21)=CalendarYear,MONTH(SepSun1+21)=9),SepSun1+21,""),IF(AND(YEAR(SepSun1+28)=CalendarYear,MONTH(SepSun1+28)=9),SepSun1+28,""))</f>
        <v>45192</v>
      </c>
      <c r="AE53" s="14">
        <f>IF(DAY(SepSun1)=1,IF(AND(YEAR(SepSun1+22)=CalendarYear,MONTH(SepSun1+22)=9),SepSun1+22,""),IF(AND(YEAR(SepSun1+29)=CalendarYear,MONTH(SepSun1+29)=9),SepSun1+29,""))</f>
        <v>45193</v>
      </c>
      <c r="AF53" s="14">
        <f>IF(DAY(SepSun1)=1,IF(AND(YEAR(SepSun1+23)=CalendarYear,MONTH(SepSun1+23)=9),SepSun1+23,""),IF(AND(YEAR(SepSun1+30)=CalendarYear,MONTH(SepSun1+30)=9),SepSun1+30,""))</f>
        <v>45194</v>
      </c>
      <c r="AG53" s="14">
        <f>IF(DAY(SepSun1)=1,IF(AND(YEAR(SepSun1+24)=CalendarYear,MONTH(SepSun1+24)=9),SepSun1+24,""),IF(AND(YEAR(SepSun1+31)=CalendarYear,MONTH(SepSun1+31)=9),SepSun1+31,""))</f>
        <v>45195</v>
      </c>
      <c r="AH53" s="14">
        <f>IF(DAY(SepSun1)=1,IF(AND(YEAR(SepSun1+25)=CalendarYear,MONTH(SepSun1+25)=9),SepSun1+25,""),IF(AND(YEAR(SepSun1+32)=CalendarYear,MONTH(SepSun1+32)=9),SepSun1+32,""))</f>
        <v>45196</v>
      </c>
      <c r="AI53" s="14">
        <f>IF(DAY(SepSun1)=1,IF(AND(YEAR(SepSun1+26)=CalendarYear,MONTH(SepSun1+26)=9),SepSun1+26,""),IF(AND(YEAR(SepSun1+33)=CalendarYear,MONTH(SepSun1+33)=9),SepSun1+33,""))</f>
        <v>45197</v>
      </c>
      <c r="AJ53" s="14">
        <f>IF(DAY(SepSun1)=1,IF(AND(YEAR(SepSun1+27)=CalendarYear,MONTH(SepSun1+27)=9),SepSun1+27,""),IF(AND(YEAR(SepSun1+34)=CalendarYear,MONTH(SepSun1+34)=9),SepSun1+34,""))</f>
        <v>45198</v>
      </c>
      <c r="AK53" s="14">
        <f>IF(DAY(SepSun1)=1,IF(AND(YEAR(SepSun1+28)=CalendarYear,MONTH(SepSun1+28)=9),SepSun1+28,""),IF(AND(YEAR(SepSun1+35)=CalendarYear,MONTH(SepSun1+35)=9),SepSun1+35,""))</f>
        <v>45199</v>
      </c>
      <c r="AL53" s="14" t="str">
        <f>IF(DAY(SepSun1)=1,IF(AND(YEAR(SepSun1+29)=CalendarYear,MONTH(SepSun1+29)=9),SepSun1+29,""),IF(AND(YEAR(SepSun1+36)=CalendarYear,MONTH(SepSun1+36)=9),SepSun1+36,""))</f>
        <v/>
      </c>
      <c r="AM53" s="15" t="str">
        <f>IF(DAY(SepSun1)=1,IF(AND(YEAR(SepSun1+30)=CalendarYear,MONTH(SepSun1+30)=9),SepSun1+30,""),IF(AND(YEAR(SepSun1+37)=CalendarYear,MONTH(SepSun1+37)=9),SepSun1+37,""))</f>
        <v/>
      </c>
    </row>
    <row r="54" spans="2:39" s="5" customFormat="1" ht="18.899999999999999" customHeight="1" x14ac:dyDescent="0.35">
      <c r="B54" s="90"/>
      <c r="C54" s="6" t="s">
        <v>0</v>
      </c>
      <c r="D54" s="6" t="s">
        <v>1</v>
      </c>
      <c r="E54" s="6" t="s">
        <v>2</v>
      </c>
      <c r="F54" s="6" t="s">
        <v>3</v>
      </c>
      <c r="G54" s="6" t="s">
        <v>4</v>
      </c>
      <c r="H54" s="6" t="s">
        <v>5</v>
      </c>
      <c r="I54" s="6" t="s">
        <v>6</v>
      </c>
      <c r="J54" s="6" t="s">
        <v>0</v>
      </c>
      <c r="K54" s="6" t="s">
        <v>1</v>
      </c>
      <c r="L54" s="6" t="s">
        <v>2</v>
      </c>
      <c r="M54" s="6" t="s">
        <v>3</v>
      </c>
      <c r="N54" s="6" t="s">
        <v>4</v>
      </c>
      <c r="O54" s="6" t="s">
        <v>5</v>
      </c>
      <c r="P54" s="6" t="s">
        <v>6</v>
      </c>
      <c r="Q54" s="6" t="s">
        <v>0</v>
      </c>
      <c r="R54" s="6" t="s">
        <v>1</v>
      </c>
      <c r="S54" s="6" t="s">
        <v>2</v>
      </c>
      <c r="T54" s="6" t="s">
        <v>3</v>
      </c>
      <c r="U54" s="6" t="s">
        <v>4</v>
      </c>
      <c r="V54" s="6" t="s">
        <v>5</v>
      </c>
      <c r="W54" s="6" t="s">
        <v>6</v>
      </c>
      <c r="X54" s="6" t="s">
        <v>0</v>
      </c>
      <c r="Y54" s="6" t="s">
        <v>1</v>
      </c>
      <c r="Z54" s="6" t="s">
        <v>2</v>
      </c>
      <c r="AA54" s="6" t="s">
        <v>3</v>
      </c>
      <c r="AB54" s="6" t="s">
        <v>4</v>
      </c>
      <c r="AC54" s="6" t="s">
        <v>5</v>
      </c>
      <c r="AD54" s="6" t="s">
        <v>6</v>
      </c>
      <c r="AE54" s="6" t="s">
        <v>0</v>
      </c>
      <c r="AF54" s="6" t="s">
        <v>1</v>
      </c>
      <c r="AG54" s="6" t="s">
        <v>2</v>
      </c>
      <c r="AH54" s="6" t="s">
        <v>3</v>
      </c>
      <c r="AI54" s="6" t="s">
        <v>4</v>
      </c>
      <c r="AJ54" s="6" t="s">
        <v>5</v>
      </c>
      <c r="AK54" s="6" t="s">
        <v>6</v>
      </c>
      <c r="AL54" s="6" t="s">
        <v>0</v>
      </c>
      <c r="AM54" s="9" t="s">
        <v>1</v>
      </c>
    </row>
    <row r="55" spans="2:39" ht="18.899999999999999" customHeight="1" x14ac:dyDescent="0.35">
      <c r="B55" s="25" t="s">
        <v>10</v>
      </c>
      <c r="C55" s="36"/>
      <c r="D55" s="36"/>
      <c r="E55" s="36"/>
      <c r="F55" s="36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71"/>
      <c r="AG55" s="71"/>
      <c r="AH55" s="71"/>
      <c r="AI55" s="71"/>
      <c r="AJ55" s="71"/>
      <c r="AK55" s="71"/>
      <c r="AL55" s="56"/>
      <c r="AM55" s="56"/>
    </row>
    <row r="56" spans="2:39" ht="18.899999999999999" customHeight="1" x14ac:dyDescent="0.35">
      <c r="B56" s="26" t="s">
        <v>9</v>
      </c>
      <c r="C56" s="37"/>
      <c r="D56" s="37"/>
      <c r="E56" s="37"/>
      <c r="F56" s="37"/>
      <c r="G56" s="12"/>
      <c r="H56" s="49"/>
      <c r="I56" s="12"/>
      <c r="J56" s="12"/>
      <c r="K56" s="12"/>
      <c r="L56" s="12"/>
      <c r="M56" s="12"/>
      <c r="N56" s="12"/>
      <c r="O56" s="35"/>
      <c r="P56" s="35"/>
      <c r="Q56" s="35"/>
      <c r="R56" s="35"/>
      <c r="S56" s="35"/>
      <c r="T56" s="35"/>
      <c r="U56" s="35"/>
      <c r="V56" s="31"/>
      <c r="W56" s="12"/>
      <c r="X56" s="12"/>
      <c r="Y56" s="12"/>
      <c r="Z56" s="12"/>
      <c r="AA56" s="12"/>
      <c r="AB56" s="12"/>
      <c r="AC56" s="31"/>
      <c r="AD56" s="12"/>
      <c r="AE56" s="12"/>
      <c r="AF56" s="12"/>
      <c r="AG56" s="12"/>
      <c r="AH56" s="12"/>
      <c r="AI56" s="12"/>
      <c r="AJ56" s="31"/>
      <c r="AK56" s="12"/>
      <c r="AL56" s="57"/>
      <c r="AM56" s="57"/>
    </row>
    <row r="57" spans="2:39" ht="18.899999999999999" customHeight="1" x14ac:dyDescent="0.35">
      <c r="B57" s="27" t="s">
        <v>7</v>
      </c>
      <c r="C57" s="38"/>
      <c r="D57" s="38"/>
      <c r="E57" s="38"/>
      <c r="F57" s="38"/>
      <c r="G57" s="13"/>
      <c r="H57" s="13"/>
      <c r="I57" s="32"/>
      <c r="J57" s="13"/>
      <c r="K57" s="13"/>
      <c r="L57" s="13"/>
      <c r="M57" s="13"/>
      <c r="N57" s="13"/>
      <c r="O57" s="13"/>
      <c r="P57" s="32"/>
      <c r="Q57" s="13"/>
      <c r="R57" s="13"/>
      <c r="S57" s="13"/>
      <c r="T57" s="13"/>
      <c r="U57" s="13"/>
      <c r="V57" s="13"/>
      <c r="W57" s="54"/>
      <c r="X57" s="54"/>
      <c r="Y57" s="54"/>
      <c r="Z57" s="54"/>
      <c r="AA57" s="54"/>
      <c r="AB57" s="54"/>
      <c r="AC57" s="54"/>
      <c r="AD57" s="32"/>
      <c r="AE57" s="13"/>
      <c r="AF57" s="13"/>
      <c r="AG57" s="13"/>
      <c r="AH57" s="13"/>
      <c r="AI57" s="13"/>
      <c r="AJ57" s="13"/>
      <c r="AK57" s="51"/>
      <c r="AL57" s="58"/>
      <c r="AM57" s="58"/>
    </row>
    <row r="58" spans="2:39" ht="18" customHeight="1" x14ac:dyDescent="0.35">
      <c r="B58" s="28" t="s">
        <v>8</v>
      </c>
      <c r="C58" s="39"/>
      <c r="D58" s="39"/>
      <c r="E58" s="39"/>
      <c r="F58" s="39"/>
      <c r="G58" s="16"/>
      <c r="H58" s="34"/>
      <c r="I58" s="34"/>
      <c r="J58" s="34"/>
      <c r="K58" s="34"/>
      <c r="L58" s="34"/>
      <c r="M58" s="34"/>
      <c r="N58" s="34"/>
      <c r="O58" s="34"/>
      <c r="P58" s="50"/>
      <c r="Q58" s="16"/>
      <c r="R58" s="16"/>
      <c r="S58" s="16"/>
      <c r="T58" s="16"/>
      <c r="U58" s="16"/>
      <c r="V58" s="16"/>
      <c r="W58" s="30"/>
      <c r="X58" s="16"/>
      <c r="Y58" s="16"/>
      <c r="Z58" s="16"/>
      <c r="AA58" s="16"/>
      <c r="AB58" s="16"/>
      <c r="AC58" s="16"/>
      <c r="AD58" s="50"/>
      <c r="AE58" s="16"/>
      <c r="AF58" s="16"/>
      <c r="AG58" s="16"/>
      <c r="AH58" s="16"/>
      <c r="AI58" s="16"/>
      <c r="AJ58" s="16"/>
      <c r="AK58" s="50"/>
      <c r="AL58" s="59"/>
      <c r="AM58" s="59"/>
    </row>
    <row r="59" spans="2:39" s="5" customFormat="1" ht="18.899999999999999" customHeight="1" x14ac:dyDescent="0.35">
      <c r="B59" s="89">
        <f>DATE(CalendarYear,10,1)</f>
        <v>45200</v>
      </c>
      <c r="C59" s="14">
        <f>IF(DAY(OctSun1)=1,"",IF(AND(YEAR(OctSun1+1)=CalendarYear,MONTH(OctSun1+1)=10),OctSun1+1,""))</f>
        <v>45200</v>
      </c>
      <c r="D59" s="14">
        <f>IF(DAY(OctSun1)=1,"",IF(AND(YEAR(OctSun1+2)=CalendarYear,MONTH(OctSun1+2)=10),OctSun1+2,""))</f>
        <v>45201</v>
      </c>
      <c r="E59" s="14">
        <f>IF(DAY(OctSun1)=1,"",IF(AND(YEAR(OctSun1+3)=CalendarYear,MONTH(OctSun1+3)=10),OctSun1+3,""))</f>
        <v>45202</v>
      </c>
      <c r="F59" s="14">
        <f>IF(DAY(OctSun1)=1,"",IF(AND(YEAR(OctSun1+4)=CalendarYear,MONTH(OctSun1+4)=10),OctSun1+4,""))</f>
        <v>45203</v>
      </c>
      <c r="G59" s="14">
        <f>IF(DAY(OctSun1)=1,"",IF(AND(YEAR(OctSun1+5)=CalendarYear,MONTH(OctSun1+5)=10),OctSun1+5,""))</f>
        <v>45204</v>
      </c>
      <c r="H59" s="14">
        <f>IF(DAY(OctSun1)=1,"",IF(AND(YEAR(OctSun1+6)=CalendarYear,MONTH(OctSun1+6)=10),OctSun1+6,""))</f>
        <v>45205</v>
      </c>
      <c r="I59" s="14">
        <f>IF(DAY(OctSun1)=1,IF(AND(YEAR(OctSun1)=CalendarYear,MONTH(OctSun1)=10),OctSun1,""),IF(AND(YEAR(OctSun1+7)=CalendarYear,MONTH(OctSun1+7)=10),OctSun1+7,""))</f>
        <v>45206</v>
      </c>
      <c r="J59" s="14">
        <f>IF(DAY(OctSun1)=1,IF(AND(YEAR(OctSun1+1)=CalendarYear,MONTH(OctSun1+1)=10),OctSun1+1,""),IF(AND(YEAR(OctSun1+8)=CalendarYear,MONTH(OctSun1+8)=10),OctSun1+8,""))</f>
        <v>45207</v>
      </c>
      <c r="K59" s="14">
        <f>IF(DAY(OctSun1)=1,IF(AND(YEAR(OctSun1+2)=CalendarYear,MONTH(OctSun1+2)=10),OctSun1+2,""),IF(AND(YEAR(OctSun1+9)=CalendarYear,MONTH(OctSun1+9)=10),OctSun1+9,""))</f>
        <v>45208</v>
      </c>
      <c r="L59" s="14">
        <f>IF(DAY(OctSun1)=1,IF(AND(YEAR(OctSun1+3)=CalendarYear,MONTH(OctSun1+3)=10),OctSun1+3,""),IF(AND(YEAR(OctSun1+10)=CalendarYear,MONTH(OctSun1+10)=10),OctSun1+10,""))</f>
        <v>45209</v>
      </c>
      <c r="M59" s="14">
        <f>IF(DAY(OctSun1)=1,IF(AND(YEAR(OctSun1+4)=CalendarYear,MONTH(OctSun1+4)=10),OctSun1+4,""),IF(AND(YEAR(OctSun1+11)=CalendarYear,MONTH(OctSun1+11)=10),OctSun1+11,""))</f>
        <v>45210</v>
      </c>
      <c r="N59" s="14">
        <f>IF(DAY(OctSun1)=1,IF(AND(YEAR(OctSun1+5)=CalendarYear,MONTH(OctSun1+5)=10),OctSun1+5,""),IF(AND(YEAR(OctSun1+12)=CalendarYear,MONTH(OctSun1+12)=10),OctSun1+12,""))</f>
        <v>45211</v>
      </c>
      <c r="O59" s="14">
        <f>IF(DAY(OctSun1)=1,IF(AND(YEAR(OctSun1+6)=CalendarYear,MONTH(OctSun1+6)=10),OctSun1+6,""),IF(AND(YEAR(OctSun1+13)=CalendarYear,MONTH(OctSun1+13)=10),OctSun1+13,""))</f>
        <v>45212</v>
      </c>
      <c r="P59" s="14">
        <f>IF(DAY(OctSun1)=1,IF(AND(YEAR(OctSun1+7)=CalendarYear,MONTH(OctSun1+7)=10),OctSun1+7,""),IF(AND(YEAR(OctSun1+14)=CalendarYear,MONTH(OctSun1+14)=10),OctSun1+14,""))</f>
        <v>45213</v>
      </c>
      <c r="Q59" s="14">
        <f>IF(DAY(OctSun1)=1,IF(AND(YEAR(OctSun1+8)=CalendarYear,MONTH(OctSun1+8)=10),OctSun1+8,""),IF(AND(YEAR(OctSun1+15)=CalendarYear,MONTH(OctSun1+15)=10),OctSun1+15,""))</f>
        <v>45214</v>
      </c>
      <c r="R59" s="14">
        <f>IF(DAY(OctSun1)=1,IF(AND(YEAR(OctSun1+9)=CalendarYear,MONTH(OctSun1+9)=10),OctSun1+9,""),IF(AND(YEAR(OctSun1+16)=CalendarYear,MONTH(OctSun1+16)=10),OctSun1+16,""))</f>
        <v>45215</v>
      </c>
      <c r="S59" s="14">
        <f>IF(DAY(OctSun1)=1,IF(AND(YEAR(OctSun1+10)=CalendarYear,MONTH(OctSun1+10)=10),OctSun1+10,""),IF(AND(YEAR(OctSun1+17)=CalendarYear,MONTH(OctSun1+17)=10),OctSun1+17,""))</f>
        <v>45216</v>
      </c>
      <c r="T59" s="14">
        <f>IF(DAY(OctSun1)=1,IF(AND(YEAR(OctSun1+11)=CalendarYear,MONTH(OctSun1+11)=10),OctSun1+11,""),IF(AND(YEAR(OctSun1+18)=CalendarYear,MONTH(OctSun1+18)=10),OctSun1+18,""))</f>
        <v>45217</v>
      </c>
      <c r="U59" s="14">
        <f>IF(DAY(OctSun1)=1,IF(AND(YEAR(OctSun1+12)=CalendarYear,MONTH(OctSun1+12)=10),OctSun1+12,""),IF(AND(YEAR(OctSun1+19)=CalendarYear,MONTH(OctSun1+19)=10),OctSun1+19,""))</f>
        <v>45218</v>
      </c>
      <c r="V59" s="14">
        <f>IF(DAY(OctSun1)=1,IF(AND(YEAR(OctSun1+13)=CalendarYear,MONTH(OctSun1+13)=10),OctSun1+13,""),IF(AND(YEAR(OctSun1+20)=CalendarYear,MONTH(OctSun1+20)=10),OctSun1+20,""))</f>
        <v>45219</v>
      </c>
      <c r="W59" s="14">
        <f>IF(DAY(OctSun1)=1,IF(AND(YEAR(OctSun1+14)=CalendarYear,MONTH(OctSun1+14)=10),OctSun1+14,""),IF(AND(YEAR(OctSun1+21)=CalendarYear,MONTH(OctSun1+21)=10),OctSun1+21,""))</f>
        <v>45220</v>
      </c>
      <c r="X59" s="14">
        <f>IF(DAY(OctSun1)=1,IF(AND(YEAR(OctSun1+15)=CalendarYear,MONTH(OctSun1+15)=10),OctSun1+15,""),IF(AND(YEAR(OctSun1+22)=CalendarYear,MONTH(OctSun1+22)=10),OctSun1+22,""))</f>
        <v>45221</v>
      </c>
      <c r="Y59" s="14">
        <f>IF(DAY(OctSun1)=1,IF(AND(YEAR(OctSun1+16)=CalendarYear,MONTH(OctSun1+16)=10),OctSun1+16,""),IF(AND(YEAR(OctSun1+23)=CalendarYear,MONTH(OctSun1+23)=10),OctSun1+23,""))</f>
        <v>45222</v>
      </c>
      <c r="Z59" s="14">
        <f>IF(DAY(OctSun1)=1,IF(AND(YEAR(OctSun1+17)=CalendarYear,MONTH(OctSun1+17)=10),OctSun1+17,""),IF(AND(YEAR(OctSun1+24)=CalendarYear,MONTH(OctSun1+24)=10),OctSun1+24,""))</f>
        <v>45223</v>
      </c>
      <c r="AA59" s="14">
        <f>IF(DAY(OctSun1)=1,IF(AND(YEAR(OctSun1+18)=CalendarYear,MONTH(OctSun1+18)=10),OctSun1+18,""),IF(AND(YEAR(OctSun1+25)=CalendarYear,MONTH(OctSun1+25)=10),OctSun1+25,""))</f>
        <v>45224</v>
      </c>
      <c r="AB59" s="14">
        <f>IF(DAY(OctSun1)=1,IF(AND(YEAR(OctSun1+19)=CalendarYear,MONTH(OctSun1+19)=10),OctSun1+19,""),IF(AND(YEAR(OctSun1+26)=CalendarYear,MONTH(OctSun1+26)=10),OctSun1+26,""))</f>
        <v>45225</v>
      </c>
      <c r="AC59" s="14">
        <f>IF(DAY(OctSun1)=1,IF(AND(YEAR(OctSun1+20)=CalendarYear,MONTH(OctSun1+20)=10),OctSun1+20,""),IF(AND(YEAR(OctSun1+27)=CalendarYear,MONTH(OctSun1+27)=10),OctSun1+27,""))</f>
        <v>45226</v>
      </c>
      <c r="AD59" s="14">
        <f>IF(DAY(OctSun1)=1,IF(AND(YEAR(OctSun1+21)=CalendarYear,MONTH(OctSun1+21)=10),OctSun1+21,""),IF(AND(YEAR(OctSun1+28)=CalendarYear,MONTH(OctSun1+28)=10),OctSun1+28,""))</f>
        <v>45227</v>
      </c>
      <c r="AE59" s="14">
        <f>IF(DAY(OctSun1)=1,IF(AND(YEAR(OctSun1+22)=CalendarYear,MONTH(OctSun1+22)=10),OctSun1+22,""),IF(AND(YEAR(OctSun1+29)=CalendarYear,MONTH(OctSun1+29)=10),OctSun1+29,""))</f>
        <v>45228</v>
      </c>
      <c r="AF59" s="14">
        <f>IF(DAY(OctSun1)=1,IF(AND(YEAR(OctSun1+23)=CalendarYear,MONTH(OctSun1+23)=10),OctSun1+23,""),IF(AND(YEAR(OctSun1+30)=CalendarYear,MONTH(OctSun1+30)=10),OctSun1+30,""))</f>
        <v>45229</v>
      </c>
      <c r="AG59" s="14">
        <f>IF(DAY(OctSun1)=1,IF(AND(YEAR(OctSun1+24)=CalendarYear,MONTH(OctSun1+24)=10),OctSun1+24,""),IF(AND(YEAR(OctSun1+31)=CalendarYear,MONTH(OctSun1+31)=10),OctSun1+31,""))</f>
        <v>45230</v>
      </c>
      <c r="AH59" s="14" t="str">
        <f>IF(DAY(OctSun1)=1,IF(AND(YEAR(OctSun1+25)=CalendarYear,MONTH(OctSun1+25)=10),OctSun1+25,""),IF(AND(YEAR(OctSun1+32)=CalendarYear,MONTH(OctSun1+32)=10),OctSun1+32,""))</f>
        <v/>
      </c>
      <c r="AI59" s="14" t="str">
        <f>IF(DAY(OctSun1)=1,IF(AND(YEAR(OctSun1+26)=CalendarYear,MONTH(OctSun1+26)=10),OctSun1+26,""),IF(AND(YEAR(OctSun1+33)=CalendarYear,MONTH(OctSun1+33)=10),OctSun1+33,""))</f>
        <v/>
      </c>
      <c r="AJ59" s="14" t="str">
        <f>IF(DAY(OctSun1)=1,IF(AND(YEAR(OctSun1+27)=CalendarYear,MONTH(OctSun1+27)=10),OctSun1+27,""),IF(AND(YEAR(OctSun1+34)=CalendarYear,MONTH(OctSun1+34)=10),OctSun1+34,""))</f>
        <v/>
      </c>
      <c r="AK59" s="14" t="str">
        <f>IF(DAY(OctSun1)=1,IF(AND(YEAR(OctSun1+28)=CalendarYear,MONTH(OctSun1+28)=10),OctSun1+28,""),IF(AND(YEAR(OctSun1+35)=CalendarYear,MONTH(OctSun1+35)=10),OctSun1+35,""))</f>
        <v/>
      </c>
      <c r="AL59" s="14" t="str">
        <f>IF(DAY(OctSun1)=1,IF(AND(YEAR(OctSun1+29)=CalendarYear,MONTH(OctSun1+29)=10),OctSun1+29,""),IF(AND(YEAR(OctSun1+36)=CalendarYear,MONTH(OctSun1+36)=10),OctSun1+36,""))</f>
        <v/>
      </c>
      <c r="AM59" s="15" t="str">
        <f>IF(DAY(OctSun1)=1,IF(AND(YEAR(OctSun1+30)=CalendarYear,MONTH(OctSun1+30)=10),OctSun1+30,""),IF(AND(YEAR(OctSun1+37)=CalendarYear,MONTH(OctSun1+37)=10),OctSun1+37,""))</f>
        <v/>
      </c>
    </row>
    <row r="60" spans="2:39" s="5" customFormat="1" ht="18.899999999999999" customHeight="1" x14ac:dyDescent="0.35">
      <c r="B60" s="90"/>
      <c r="C60" s="6" t="s">
        <v>0</v>
      </c>
      <c r="D60" s="6" t="s">
        <v>1</v>
      </c>
      <c r="E60" s="6" t="s">
        <v>2</v>
      </c>
      <c r="F60" s="6" t="s">
        <v>3</v>
      </c>
      <c r="G60" s="6" t="s">
        <v>4</v>
      </c>
      <c r="H60" s="6" t="s">
        <v>5</v>
      </c>
      <c r="I60" s="6" t="s">
        <v>6</v>
      </c>
      <c r="J60" s="6" t="s">
        <v>0</v>
      </c>
      <c r="K60" s="6" t="s">
        <v>1</v>
      </c>
      <c r="L60" s="6" t="s">
        <v>2</v>
      </c>
      <c r="M60" s="6" t="s">
        <v>3</v>
      </c>
      <c r="N60" s="6" t="s">
        <v>4</v>
      </c>
      <c r="O60" s="6" t="s">
        <v>5</v>
      </c>
      <c r="P60" s="6" t="s">
        <v>6</v>
      </c>
      <c r="Q60" s="6" t="s">
        <v>0</v>
      </c>
      <c r="R60" s="6" t="s">
        <v>1</v>
      </c>
      <c r="S60" s="6" t="s">
        <v>2</v>
      </c>
      <c r="T60" s="6" t="s">
        <v>3</v>
      </c>
      <c r="U60" s="6" t="s">
        <v>4</v>
      </c>
      <c r="V60" s="6" t="s">
        <v>5</v>
      </c>
      <c r="W60" s="6" t="s">
        <v>6</v>
      </c>
      <c r="X60" s="6" t="s">
        <v>0</v>
      </c>
      <c r="Y60" s="6" t="s">
        <v>1</v>
      </c>
      <c r="Z60" s="6" t="s">
        <v>2</v>
      </c>
      <c r="AA60" s="6" t="s">
        <v>3</v>
      </c>
      <c r="AB60" s="6" t="s">
        <v>4</v>
      </c>
      <c r="AC60" s="6" t="s">
        <v>5</v>
      </c>
      <c r="AD60" s="6" t="s">
        <v>6</v>
      </c>
      <c r="AE60" s="6" t="s">
        <v>0</v>
      </c>
      <c r="AF60" s="6" t="s">
        <v>1</v>
      </c>
      <c r="AG60" s="6" t="s">
        <v>2</v>
      </c>
      <c r="AH60" s="6" t="s">
        <v>3</v>
      </c>
      <c r="AI60" s="6" t="s">
        <v>4</v>
      </c>
      <c r="AJ60" s="6" t="s">
        <v>5</v>
      </c>
      <c r="AK60" s="6" t="s">
        <v>6</v>
      </c>
      <c r="AL60" s="6" t="s">
        <v>0</v>
      </c>
      <c r="AM60" s="9" t="s">
        <v>1</v>
      </c>
    </row>
    <row r="61" spans="2:39" ht="18.899999999999999" customHeight="1" x14ac:dyDescent="0.35">
      <c r="B61" s="25" t="s">
        <v>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56"/>
      <c r="AI61" s="56"/>
      <c r="AJ61" s="56"/>
      <c r="AK61" s="56"/>
      <c r="AL61" s="56"/>
      <c r="AM61" s="56"/>
    </row>
    <row r="62" spans="2:39" ht="18.899999999999999" customHeight="1" x14ac:dyDescent="0.35">
      <c r="B62" s="26" t="s">
        <v>9</v>
      </c>
      <c r="C62" s="12"/>
      <c r="D62" s="12"/>
      <c r="E62" s="12"/>
      <c r="F62" s="12"/>
      <c r="G62" s="12"/>
      <c r="H62" s="49"/>
      <c r="I62" s="12"/>
      <c r="J62" s="12"/>
      <c r="K62" s="12"/>
      <c r="L62" s="12"/>
      <c r="M62" s="12"/>
      <c r="N62" s="12"/>
      <c r="O62" s="31"/>
      <c r="P62" s="12"/>
      <c r="Q62" s="12"/>
      <c r="R62" s="12"/>
      <c r="S62" s="12"/>
      <c r="T62" s="12"/>
      <c r="U62" s="12"/>
      <c r="V62" s="31"/>
      <c r="W62" s="12"/>
      <c r="X62" s="12"/>
      <c r="Y62" s="12"/>
      <c r="Z62" s="12"/>
      <c r="AA62" s="12"/>
      <c r="AB62" s="12"/>
      <c r="AC62" s="31"/>
      <c r="AD62" s="12"/>
      <c r="AE62" s="12"/>
      <c r="AF62" s="12"/>
      <c r="AG62" s="12"/>
      <c r="AH62" s="57"/>
      <c r="AI62" s="57"/>
      <c r="AJ62" s="57"/>
      <c r="AK62" s="57"/>
      <c r="AL62" s="57"/>
      <c r="AM62" s="57"/>
    </row>
    <row r="63" spans="2:39" ht="18.899999999999999" customHeight="1" x14ac:dyDescent="0.35">
      <c r="B63" s="27" t="s">
        <v>7</v>
      </c>
      <c r="C63" s="13"/>
      <c r="D63" s="13"/>
      <c r="E63" s="13"/>
      <c r="F63" s="13"/>
      <c r="G63" s="13"/>
      <c r="H63" s="13"/>
      <c r="I63" s="32"/>
      <c r="J63" s="13"/>
      <c r="K63" s="13"/>
      <c r="L63" s="13"/>
      <c r="M63" s="13"/>
      <c r="N63" s="13"/>
      <c r="O63" s="13"/>
      <c r="P63" s="32"/>
      <c r="Q63" s="13"/>
      <c r="R63" s="13"/>
      <c r="S63" s="13"/>
      <c r="T63" s="13"/>
      <c r="U63" s="13"/>
      <c r="V63" s="13"/>
      <c r="W63" s="32"/>
      <c r="X63" s="13"/>
      <c r="Y63" s="13"/>
      <c r="Z63" s="13"/>
      <c r="AA63" s="13"/>
      <c r="AB63" s="13"/>
      <c r="AC63" s="13"/>
      <c r="AD63" s="32"/>
      <c r="AE63" s="13"/>
      <c r="AF63" s="13"/>
      <c r="AG63" s="13"/>
      <c r="AH63" s="58"/>
      <c r="AI63" s="58"/>
      <c r="AJ63" s="58"/>
      <c r="AK63" s="58"/>
      <c r="AL63" s="58"/>
      <c r="AM63" s="58"/>
    </row>
    <row r="64" spans="2:39" ht="17.399999999999999" customHeight="1" x14ac:dyDescent="0.35">
      <c r="B64" s="28" t="s">
        <v>8</v>
      </c>
      <c r="C64" s="16"/>
      <c r="D64" s="16"/>
      <c r="E64" s="16"/>
      <c r="F64" s="16"/>
      <c r="G64" s="16"/>
      <c r="H64" s="16"/>
      <c r="I64" s="30"/>
      <c r="J64" s="16"/>
      <c r="K64" s="16"/>
      <c r="L64" s="16"/>
      <c r="M64" s="16"/>
      <c r="N64" s="16"/>
      <c r="O64" s="16"/>
      <c r="P64" s="30"/>
      <c r="Q64" s="16"/>
      <c r="R64" s="16"/>
      <c r="S64" s="16"/>
      <c r="T64" s="16"/>
      <c r="U64" s="16"/>
      <c r="V64" s="16"/>
      <c r="W64" s="30"/>
      <c r="X64" s="16"/>
      <c r="Y64" s="16"/>
      <c r="Z64" s="16"/>
      <c r="AA64" s="16"/>
      <c r="AB64" s="16"/>
      <c r="AC64" s="16"/>
      <c r="AD64" s="30"/>
      <c r="AE64" s="16"/>
      <c r="AF64" s="16"/>
      <c r="AG64" s="16"/>
      <c r="AH64" s="59"/>
      <c r="AI64" s="59"/>
      <c r="AJ64" s="59"/>
      <c r="AK64" s="59"/>
      <c r="AL64" s="59"/>
      <c r="AM64" s="59"/>
    </row>
    <row r="65" spans="2:39" s="5" customFormat="1" ht="18.899999999999999" customHeight="1" x14ac:dyDescent="0.35">
      <c r="B65" s="89">
        <f>DATE(CalendarYear,11,1)</f>
        <v>45231</v>
      </c>
      <c r="C65" s="14" t="str">
        <f>IF(DAY(NovSun1)=1,"",IF(AND(YEAR(NovSun1+1)=CalendarYear,MONTH(NovSun1+1)=11),NovSun1+1,""))</f>
        <v/>
      </c>
      <c r="D65" s="14" t="str">
        <f>IF(DAY(NovSun1)=1,"",IF(AND(YEAR(NovSun1+2)=CalendarYear,MONTH(NovSun1+2)=11),NovSun1+2,""))</f>
        <v/>
      </c>
      <c r="E65" s="14" t="str">
        <f>IF(DAY(NovSun1)=1,"",IF(AND(YEAR(NovSun1+3)=CalendarYear,MONTH(NovSun1+3)=11),NovSun1+3,""))</f>
        <v/>
      </c>
      <c r="F65" s="14">
        <f>IF(DAY(NovSun1)=1,"",IF(AND(YEAR(NovSun1+4)=CalendarYear,MONTH(NovSun1+4)=11),NovSun1+4,""))</f>
        <v>45231</v>
      </c>
      <c r="G65" s="14">
        <f>IF(DAY(NovSun1)=1,"",IF(AND(YEAR(NovSun1+5)=CalendarYear,MONTH(NovSun1+5)=11),NovSun1+5,""))</f>
        <v>45232</v>
      </c>
      <c r="H65" s="14">
        <f>IF(DAY(NovSun1)=1,"",IF(AND(YEAR(NovSun1+6)=CalendarYear,MONTH(NovSun1+6)=11),NovSun1+6,""))</f>
        <v>45233</v>
      </c>
      <c r="I65" s="14">
        <f>IF(DAY(NovSun1)=1,IF(AND(YEAR(NovSun1)=CalendarYear,MONTH(NovSun1)=11),NovSun1,""),IF(AND(YEAR(NovSun1+7)=CalendarYear,MONTH(NovSun1+7)=11),NovSun1+7,""))</f>
        <v>45234</v>
      </c>
      <c r="J65" s="14">
        <f>IF(DAY(NovSun1)=1,IF(AND(YEAR(NovSun1+1)=CalendarYear,MONTH(NovSun1+1)=11),NovSun1+1,""),IF(AND(YEAR(NovSun1+8)=CalendarYear,MONTH(NovSun1+8)=11),NovSun1+8,""))</f>
        <v>45235</v>
      </c>
      <c r="K65" s="14">
        <f>IF(DAY(NovSun1)=1,IF(AND(YEAR(NovSun1+2)=CalendarYear,MONTH(NovSun1+2)=11),NovSun1+2,""),IF(AND(YEAR(NovSun1+9)=CalendarYear,MONTH(NovSun1+9)=11),NovSun1+9,""))</f>
        <v>45236</v>
      </c>
      <c r="L65" s="14">
        <f>IF(DAY(NovSun1)=1,IF(AND(YEAR(NovSun1+3)=CalendarYear,MONTH(NovSun1+3)=11),NovSun1+3,""),IF(AND(YEAR(NovSun1+10)=CalendarYear,MONTH(NovSun1+10)=11),NovSun1+10,""))</f>
        <v>45237</v>
      </c>
      <c r="M65" s="14">
        <f>IF(DAY(NovSun1)=1,IF(AND(YEAR(NovSun1+4)=CalendarYear,MONTH(NovSun1+4)=11),NovSun1+4,""),IF(AND(YEAR(NovSun1+11)=CalendarYear,MONTH(NovSun1+11)=11),NovSun1+11,""))</f>
        <v>45238</v>
      </c>
      <c r="N65" s="14">
        <f>IF(DAY(NovSun1)=1,IF(AND(YEAR(NovSun1+5)=CalendarYear,MONTH(NovSun1+5)=11),NovSun1+5,""),IF(AND(YEAR(NovSun1+12)=CalendarYear,MONTH(NovSun1+12)=11),NovSun1+12,""))</f>
        <v>45239</v>
      </c>
      <c r="O65" s="14">
        <f>IF(DAY(NovSun1)=1,IF(AND(YEAR(NovSun1+6)=CalendarYear,MONTH(NovSun1+6)=11),NovSun1+6,""),IF(AND(YEAR(NovSun1+13)=CalendarYear,MONTH(NovSun1+13)=11),NovSun1+13,""))</f>
        <v>45240</v>
      </c>
      <c r="P65" s="14">
        <f>IF(DAY(NovSun1)=1,IF(AND(YEAR(NovSun1+7)=CalendarYear,MONTH(NovSun1+7)=11),NovSun1+7,""),IF(AND(YEAR(NovSun1+14)=CalendarYear,MONTH(NovSun1+14)=11),NovSun1+14,""))</f>
        <v>45241</v>
      </c>
      <c r="Q65" s="14">
        <f>IF(DAY(NovSun1)=1,IF(AND(YEAR(NovSun1+8)=CalendarYear,MONTH(NovSun1+8)=11),NovSun1+8,""),IF(AND(YEAR(NovSun1+15)=CalendarYear,MONTH(NovSun1+15)=11),NovSun1+15,""))</f>
        <v>45242</v>
      </c>
      <c r="R65" s="14">
        <f>IF(DAY(NovSun1)=1,IF(AND(YEAR(NovSun1+9)=CalendarYear,MONTH(NovSun1+9)=11),NovSun1+9,""),IF(AND(YEAR(NovSun1+16)=CalendarYear,MONTH(NovSun1+16)=11),NovSun1+16,""))</f>
        <v>45243</v>
      </c>
      <c r="S65" s="14">
        <f>IF(DAY(NovSun1)=1,IF(AND(YEAR(NovSun1+10)=CalendarYear,MONTH(NovSun1+10)=11),NovSun1+10,""),IF(AND(YEAR(NovSun1+17)=CalendarYear,MONTH(NovSun1+17)=11),NovSun1+17,""))</f>
        <v>45244</v>
      </c>
      <c r="T65" s="14">
        <f>IF(DAY(NovSun1)=1,IF(AND(YEAR(NovSun1+11)=CalendarYear,MONTH(NovSun1+11)=11),NovSun1+11,""),IF(AND(YEAR(NovSun1+18)=CalendarYear,MONTH(NovSun1+18)=11),NovSun1+18,""))</f>
        <v>45245</v>
      </c>
      <c r="U65" s="14">
        <f>IF(DAY(NovSun1)=1,IF(AND(YEAR(NovSun1+12)=CalendarYear,MONTH(NovSun1+12)=11),NovSun1+12,""),IF(AND(YEAR(NovSun1+19)=CalendarYear,MONTH(NovSun1+19)=11),NovSun1+19,""))</f>
        <v>45246</v>
      </c>
      <c r="V65" s="14">
        <f>IF(DAY(NovSun1)=1,IF(AND(YEAR(NovSun1+13)=CalendarYear,MONTH(NovSun1+13)=11),NovSun1+13,""),IF(AND(YEAR(NovSun1+20)=CalendarYear,MONTH(NovSun1+20)=11),NovSun1+20,""))</f>
        <v>45247</v>
      </c>
      <c r="W65" s="14">
        <f>IF(DAY(NovSun1)=1,IF(AND(YEAR(NovSun1+14)=CalendarYear,MONTH(NovSun1+14)=11),NovSun1+14,""),IF(AND(YEAR(NovSun1+21)=CalendarYear,MONTH(NovSun1+21)=11),NovSun1+21,""))</f>
        <v>45248</v>
      </c>
      <c r="X65" s="14">
        <f>IF(DAY(NovSun1)=1,IF(AND(YEAR(NovSun1+15)=CalendarYear,MONTH(NovSun1+15)=11),NovSun1+15,""),IF(AND(YEAR(NovSun1+22)=CalendarYear,MONTH(NovSun1+22)=11),NovSun1+22,""))</f>
        <v>45249</v>
      </c>
      <c r="Y65" s="14">
        <f>IF(DAY(NovSun1)=1,IF(AND(YEAR(NovSun1+16)=CalendarYear,MONTH(NovSun1+16)=11),NovSun1+16,""),IF(AND(YEAR(NovSun1+23)=CalendarYear,MONTH(NovSun1+23)=11),NovSun1+23,""))</f>
        <v>45250</v>
      </c>
      <c r="Z65" s="14">
        <f>IF(DAY(NovSun1)=1,IF(AND(YEAR(NovSun1+17)=CalendarYear,MONTH(NovSun1+17)=11),NovSun1+17,""),IF(AND(YEAR(NovSun1+24)=CalendarYear,MONTH(NovSun1+24)=11),NovSun1+24,""))</f>
        <v>45251</v>
      </c>
      <c r="AA65" s="14">
        <f>IF(DAY(NovSun1)=1,IF(AND(YEAR(NovSun1+18)=CalendarYear,MONTH(NovSun1+18)=11),NovSun1+18,""),IF(AND(YEAR(NovSun1+25)=CalendarYear,MONTH(NovSun1+25)=11),NovSun1+25,""))</f>
        <v>45252</v>
      </c>
      <c r="AB65" s="14">
        <f>IF(DAY(NovSun1)=1,IF(AND(YEAR(NovSun1+19)=CalendarYear,MONTH(NovSun1+19)=11),NovSun1+19,""),IF(AND(YEAR(NovSun1+26)=CalendarYear,MONTH(NovSun1+26)=11),NovSun1+26,""))</f>
        <v>45253</v>
      </c>
      <c r="AC65" s="14">
        <f>IF(DAY(NovSun1)=1,IF(AND(YEAR(NovSun1+20)=CalendarYear,MONTH(NovSun1+20)=11),NovSun1+20,""),IF(AND(YEAR(NovSun1+27)=CalendarYear,MONTH(NovSun1+27)=11),NovSun1+27,""))</f>
        <v>45254</v>
      </c>
      <c r="AD65" s="14">
        <f>IF(DAY(NovSun1)=1,IF(AND(YEAR(NovSun1+21)=CalendarYear,MONTH(NovSun1+21)=11),NovSun1+21,""),IF(AND(YEAR(NovSun1+28)=CalendarYear,MONTH(NovSun1+28)=11),NovSun1+28,""))</f>
        <v>45255</v>
      </c>
      <c r="AE65" s="14">
        <f>IF(DAY(NovSun1)=1,IF(AND(YEAR(NovSun1+22)=CalendarYear,MONTH(NovSun1+22)=11),NovSun1+22,""),IF(AND(YEAR(NovSun1+29)=CalendarYear,MONTH(NovSun1+29)=11),NovSun1+29,""))</f>
        <v>45256</v>
      </c>
      <c r="AF65" s="14">
        <f>IF(DAY(NovSun1)=1,IF(AND(YEAR(NovSun1+23)=CalendarYear,MONTH(NovSun1+23)=11),NovSun1+23,""),IF(AND(YEAR(NovSun1+30)=CalendarYear,MONTH(NovSun1+30)=11),NovSun1+30,""))</f>
        <v>45257</v>
      </c>
      <c r="AG65" s="14">
        <f>IF(DAY(NovSun1)=1,IF(AND(YEAR(NovSun1+24)=CalendarYear,MONTH(NovSun1+24)=11),NovSun1+24,""),IF(AND(YEAR(NovSun1+31)=CalendarYear,MONTH(NovSun1+31)=11),NovSun1+31,""))</f>
        <v>45258</v>
      </c>
      <c r="AH65" s="14">
        <f>IF(DAY(NovSun1)=1,IF(AND(YEAR(NovSun1+25)=CalendarYear,MONTH(NovSun1+25)=11),NovSun1+25,""),IF(AND(YEAR(NovSun1+32)=CalendarYear,MONTH(NovSun1+32)=11),NovSun1+32,""))</f>
        <v>45259</v>
      </c>
      <c r="AI65" s="14">
        <f>IF(DAY(NovSun1)=1,IF(AND(YEAR(NovSun1+26)=CalendarYear,MONTH(NovSun1+26)=11),NovSun1+26,""),IF(AND(YEAR(NovSun1+33)=CalendarYear,MONTH(NovSun1+33)=11),NovSun1+33,""))</f>
        <v>45260</v>
      </c>
      <c r="AJ65" s="14" t="str">
        <f>IF(DAY(NovSun1)=1,IF(AND(YEAR(NovSun1+27)=CalendarYear,MONTH(NovSun1+27)=11),NovSun1+27,""),IF(AND(YEAR(NovSun1+34)=CalendarYear,MONTH(NovSun1+34)=11),NovSun1+34,""))</f>
        <v/>
      </c>
      <c r="AK65" s="14" t="str">
        <f>IF(DAY(NovSun1)=1,IF(AND(YEAR(NovSun1+28)=CalendarYear,MONTH(NovSun1+28)=11),NovSun1+28,""),IF(AND(YEAR(NovSun1+35)=CalendarYear,MONTH(NovSun1+35)=11),NovSun1+35,""))</f>
        <v/>
      </c>
      <c r="AL65" s="14" t="str">
        <f>IF(DAY(NovSun1)=1,IF(AND(YEAR(NovSun1+29)=CalendarYear,MONTH(NovSun1+29)=11),NovSun1+29,""),IF(AND(YEAR(NovSun1+36)=CalendarYear,MONTH(NovSun1+36)=11),NovSun1+36,""))</f>
        <v/>
      </c>
      <c r="AM65" s="15" t="str">
        <f>IF(DAY(NovSun1)=1,IF(AND(YEAR(NovSun1+30)=CalendarYear,MONTH(NovSun1+30)=11),NovSun1+30,""),IF(AND(YEAR(NovSun1+37)=CalendarYear,MONTH(NovSun1+37)=11),NovSun1+37,""))</f>
        <v/>
      </c>
    </row>
    <row r="66" spans="2:39" s="5" customFormat="1" ht="18.899999999999999" customHeight="1" x14ac:dyDescent="0.35">
      <c r="B66" s="90"/>
      <c r="C66" s="84" t="s">
        <v>0</v>
      </c>
      <c r="D66" s="84" t="s">
        <v>1</v>
      </c>
      <c r="E66" s="84" t="s">
        <v>2</v>
      </c>
      <c r="F66" s="6" t="s">
        <v>3</v>
      </c>
      <c r="G66" s="6" t="s">
        <v>4</v>
      </c>
      <c r="H66" s="6" t="s">
        <v>5</v>
      </c>
      <c r="I66" s="6" t="s">
        <v>6</v>
      </c>
      <c r="J66" s="6" t="s">
        <v>0</v>
      </c>
      <c r="K66" s="6" t="s">
        <v>1</v>
      </c>
      <c r="L66" s="6" t="s">
        <v>2</v>
      </c>
      <c r="M66" s="6" t="s">
        <v>3</v>
      </c>
      <c r="N66" s="6" t="s">
        <v>4</v>
      </c>
      <c r="O66" s="6" t="s">
        <v>5</v>
      </c>
      <c r="P66" s="6" t="s">
        <v>6</v>
      </c>
      <c r="Q66" s="6" t="s">
        <v>0</v>
      </c>
      <c r="R66" s="6" t="s">
        <v>1</v>
      </c>
      <c r="S66" s="6" t="s">
        <v>2</v>
      </c>
      <c r="T66" s="6" t="s">
        <v>3</v>
      </c>
      <c r="U66" s="6" t="s">
        <v>4</v>
      </c>
      <c r="V66" s="6" t="s">
        <v>5</v>
      </c>
      <c r="W66" s="6" t="s">
        <v>6</v>
      </c>
      <c r="X66" s="6" t="s">
        <v>0</v>
      </c>
      <c r="Y66" s="6" t="s">
        <v>1</v>
      </c>
      <c r="Z66" s="6" t="s">
        <v>2</v>
      </c>
      <c r="AA66" s="6" t="s">
        <v>3</v>
      </c>
      <c r="AB66" s="6" t="s">
        <v>4</v>
      </c>
      <c r="AC66" s="6" t="s">
        <v>5</v>
      </c>
      <c r="AD66" s="6" t="s">
        <v>6</v>
      </c>
      <c r="AE66" s="6" t="s">
        <v>0</v>
      </c>
      <c r="AF66" s="6" t="s">
        <v>1</v>
      </c>
      <c r="AG66" s="6" t="s">
        <v>2</v>
      </c>
      <c r="AH66" s="6" t="s">
        <v>3</v>
      </c>
      <c r="AI66" s="6" t="s">
        <v>4</v>
      </c>
      <c r="AJ66" s="6" t="s">
        <v>5</v>
      </c>
      <c r="AK66" s="6" t="s">
        <v>6</v>
      </c>
      <c r="AL66" s="6" t="s">
        <v>0</v>
      </c>
      <c r="AM66" s="9" t="s">
        <v>1</v>
      </c>
    </row>
    <row r="67" spans="2:39" ht="18.899999999999999" customHeight="1" x14ac:dyDescent="0.35">
      <c r="B67" s="75" t="s">
        <v>10</v>
      </c>
      <c r="C67" s="85"/>
      <c r="D67" s="85"/>
      <c r="E67" s="85"/>
      <c r="F67" s="82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  <c r="AB67" s="71"/>
      <c r="AC67" s="71"/>
      <c r="AD67" s="71"/>
      <c r="AE67" s="71"/>
      <c r="AF67" s="71"/>
      <c r="AG67" s="71"/>
      <c r="AH67" s="71"/>
      <c r="AI67" s="71"/>
      <c r="AJ67" s="56"/>
      <c r="AK67" s="56"/>
      <c r="AL67" s="56"/>
      <c r="AM67" s="56"/>
    </row>
    <row r="68" spans="2:39" ht="18.899999999999999" customHeight="1" x14ac:dyDescent="0.35">
      <c r="B68" s="76" t="s">
        <v>9</v>
      </c>
      <c r="C68" s="85"/>
      <c r="D68" s="85"/>
      <c r="E68" s="85"/>
      <c r="F68" s="83"/>
      <c r="G68" s="12"/>
      <c r="H68" s="31"/>
      <c r="I68" s="12"/>
      <c r="J68" s="12"/>
      <c r="K68" s="12"/>
      <c r="L68" s="12"/>
      <c r="M68" s="12"/>
      <c r="N68" s="12"/>
      <c r="O68" s="31"/>
      <c r="P68" s="12"/>
      <c r="Q68" s="12"/>
      <c r="R68" s="12"/>
      <c r="S68" s="12"/>
      <c r="T68" s="12"/>
      <c r="U68" s="12"/>
      <c r="V68" s="31"/>
      <c r="W68" s="12"/>
      <c r="X68" s="12"/>
      <c r="Y68" s="12"/>
      <c r="Z68" s="12"/>
      <c r="AA68" s="12"/>
      <c r="AB68" s="12"/>
      <c r="AC68" s="31"/>
      <c r="AD68" s="12"/>
      <c r="AE68" s="12"/>
      <c r="AF68" s="12"/>
      <c r="AG68" s="12"/>
      <c r="AH68" s="12"/>
      <c r="AI68" s="12"/>
      <c r="AJ68" s="57"/>
      <c r="AK68" s="57"/>
      <c r="AL68" s="57"/>
      <c r="AM68" s="57"/>
    </row>
    <row r="69" spans="2:39" ht="18.899999999999999" customHeight="1" x14ac:dyDescent="0.35">
      <c r="B69" s="77" t="s">
        <v>7</v>
      </c>
      <c r="C69" s="85"/>
      <c r="D69" s="85"/>
      <c r="E69" s="85"/>
      <c r="F69" s="80"/>
      <c r="G69" s="13"/>
      <c r="H69" s="13"/>
      <c r="I69" s="32"/>
      <c r="J69" s="13"/>
      <c r="K69" s="13"/>
      <c r="L69" s="13"/>
      <c r="M69" s="13"/>
      <c r="N69" s="13"/>
      <c r="O69" s="13"/>
      <c r="P69" s="32"/>
      <c r="Q69" s="13"/>
      <c r="R69" s="13"/>
      <c r="S69" s="13"/>
      <c r="T69" s="13"/>
      <c r="U69" s="13"/>
      <c r="V69" s="13"/>
      <c r="W69" s="32"/>
      <c r="X69" s="13"/>
      <c r="Y69" s="13"/>
      <c r="Z69" s="13"/>
      <c r="AA69" s="13"/>
      <c r="AB69" s="13"/>
      <c r="AC69" s="13"/>
      <c r="AD69" s="32"/>
      <c r="AE69" s="13"/>
      <c r="AF69" s="13"/>
      <c r="AG69" s="13"/>
      <c r="AH69" s="13"/>
      <c r="AI69" s="13"/>
      <c r="AJ69" s="58"/>
      <c r="AK69" s="58"/>
      <c r="AL69" s="58"/>
      <c r="AM69" s="58"/>
    </row>
    <row r="70" spans="2:39" ht="19.2" customHeight="1" x14ac:dyDescent="0.35">
      <c r="B70" s="78" t="s">
        <v>8</v>
      </c>
      <c r="C70" s="86"/>
      <c r="D70" s="86"/>
      <c r="E70" s="86"/>
      <c r="F70" s="81"/>
      <c r="G70" s="16"/>
      <c r="H70" s="16"/>
      <c r="I70" s="30"/>
      <c r="J70" s="16"/>
      <c r="K70" s="16"/>
      <c r="L70" s="16"/>
      <c r="M70" s="16"/>
      <c r="N70" s="16"/>
      <c r="O70" s="16"/>
      <c r="P70" s="30"/>
      <c r="Q70" s="16"/>
      <c r="R70" s="16"/>
      <c r="S70" s="16"/>
      <c r="T70" s="16"/>
      <c r="U70" s="16"/>
      <c r="V70" s="16"/>
      <c r="W70" s="30"/>
      <c r="X70" s="16"/>
      <c r="Y70" s="16"/>
      <c r="Z70" s="16"/>
      <c r="AA70" s="16"/>
      <c r="AB70" s="16"/>
      <c r="AC70" s="16"/>
      <c r="AD70" s="30"/>
      <c r="AE70" s="16"/>
      <c r="AF70" s="16"/>
      <c r="AG70" s="16"/>
      <c r="AH70" s="16"/>
      <c r="AI70" s="16"/>
      <c r="AJ70" s="59"/>
      <c r="AK70" s="59"/>
      <c r="AL70" s="59"/>
      <c r="AM70" s="59"/>
    </row>
    <row r="71" spans="2:39" s="5" customFormat="1" ht="18.899999999999999" customHeight="1" x14ac:dyDescent="0.35">
      <c r="B71" s="89">
        <f>DATE(CalendarYear,12,1)</f>
        <v>45261</v>
      </c>
      <c r="C71" s="14" t="str">
        <f>IF(DAY(DecSun1)=1,"",IF(AND(YEAR(DecSun1+1)=CalendarYear,MONTH(DecSun1+1)=12),DecSun1+1,""))</f>
        <v/>
      </c>
      <c r="D71" s="14" t="str">
        <f>IF(DAY(DecSun1)=1,"",IF(AND(YEAR(DecSun1+2)=CalendarYear,MONTH(DecSun1+2)=12),DecSun1+2,""))</f>
        <v/>
      </c>
      <c r="E71" s="14" t="str">
        <f>IF(DAY(DecSun1)=1,"",IF(AND(YEAR(DecSun1+3)=CalendarYear,MONTH(DecSun1+3)=12),DecSun1+3,""))</f>
        <v/>
      </c>
      <c r="F71" s="14" t="str">
        <f>IF(DAY(DecSun1)=1,"",IF(AND(YEAR(DecSun1+4)=CalendarYear,MONTH(DecSun1+4)=12),DecSun1+4,""))</f>
        <v/>
      </c>
      <c r="G71" s="14" t="str">
        <f>IF(DAY(DecSun1)=1,"",IF(AND(YEAR(DecSun1+5)=CalendarYear,MONTH(DecSun1+5)=12),DecSun1+5,""))</f>
        <v/>
      </c>
      <c r="H71" s="14">
        <f>IF(DAY(DecSun1)=1,"",IF(AND(YEAR(DecSun1+6)=CalendarYear,MONTH(DecSun1+6)=12),DecSun1+6,""))</f>
        <v>45261</v>
      </c>
      <c r="I71" s="14">
        <f>IF(DAY(DecSun1)=1,IF(AND(YEAR(DecSun1)=CalendarYear,MONTH(DecSun1)=12),DecSun1,""),IF(AND(YEAR(DecSun1+7)=CalendarYear,MONTH(DecSun1+7)=12),DecSun1+7,""))</f>
        <v>45262</v>
      </c>
      <c r="J71" s="14">
        <f>IF(DAY(DecSun1)=1,IF(AND(YEAR(DecSun1+1)=CalendarYear,MONTH(DecSun1+1)=12),DecSun1+1,""),IF(AND(YEAR(DecSun1+8)=CalendarYear,MONTH(DecSun1+8)=12),DecSun1+8,""))</f>
        <v>45263</v>
      </c>
      <c r="K71" s="14">
        <f>IF(DAY(DecSun1)=1,IF(AND(YEAR(DecSun1+2)=CalendarYear,MONTH(DecSun1+2)=12),DecSun1+2,""),IF(AND(YEAR(DecSun1+9)=CalendarYear,MONTH(DecSun1+9)=12),DecSun1+9,""))</f>
        <v>45264</v>
      </c>
      <c r="L71" s="14">
        <f>IF(DAY(DecSun1)=1,IF(AND(YEAR(DecSun1+3)=CalendarYear,MONTH(DecSun1+3)=12),DecSun1+3,""),IF(AND(YEAR(DecSun1+10)=CalendarYear,MONTH(DecSun1+10)=12),DecSun1+10,""))</f>
        <v>45265</v>
      </c>
      <c r="M71" s="14">
        <f>IF(DAY(DecSun1)=1,IF(AND(YEAR(DecSun1+4)=CalendarYear,MONTH(DecSun1+4)=12),DecSun1+4,""),IF(AND(YEAR(DecSun1+11)=CalendarYear,MONTH(DecSun1+11)=12),DecSun1+11,""))</f>
        <v>45266</v>
      </c>
      <c r="N71" s="14">
        <f>IF(DAY(DecSun1)=1,IF(AND(YEAR(DecSun1+5)=CalendarYear,MONTH(DecSun1+5)=12),DecSun1+5,""),IF(AND(YEAR(DecSun1+12)=CalendarYear,MONTH(DecSun1+12)=12),DecSun1+12,""))</f>
        <v>45267</v>
      </c>
      <c r="O71" s="14">
        <f>IF(DAY(DecSun1)=1,IF(AND(YEAR(DecSun1+6)=CalendarYear,MONTH(DecSun1+6)=12),DecSun1+6,""),IF(AND(YEAR(DecSun1+13)=CalendarYear,MONTH(DecSun1+13)=12),DecSun1+13,""))</f>
        <v>45268</v>
      </c>
      <c r="P71" s="14">
        <f>IF(DAY(DecSun1)=1,IF(AND(YEAR(DecSun1+7)=CalendarYear,MONTH(DecSun1+7)=12),DecSun1+7,""),IF(AND(YEAR(DecSun1+14)=CalendarYear,MONTH(DecSun1+14)=12),DecSun1+14,""))</f>
        <v>45269</v>
      </c>
      <c r="Q71" s="14">
        <f>IF(DAY(DecSun1)=1,IF(AND(YEAR(DecSun1+8)=CalendarYear,MONTH(DecSun1+8)=12),DecSun1+8,""),IF(AND(YEAR(DecSun1+15)=CalendarYear,MONTH(DecSun1+15)=12),DecSun1+15,""))</f>
        <v>45270</v>
      </c>
      <c r="R71" s="14">
        <f>IF(DAY(DecSun1)=1,IF(AND(YEAR(DecSun1+9)=CalendarYear,MONTH(DecSun1+9)=12),DecSun1+9,""),IF(AND(YEAR(DecSun1+16)=CalendarYear,MONTH(DecSun1+16)=12),DecSun1+16,""))</f>
        <v>45271</v>
      </c>
      <c r="S71" s="14">
        <f>IF(DAY(DecSun1)=1,IF(AND(YEAR(DecSun1+10)=CalendarYear,MONTH(DecSun1+10)=12),DecSun1+10,""),IF(AND(YEAR(DecSun1+17)=CalendarYear,MONTH(DecSun1+17)=12),DecSun1+17,""))</f>
        <v>45272</v>
      </c>
      <c r="T71" s="14">
        <f>IF(DAY(DecSun1)=1,IF(AND(YEAR(DecSun1+11)=CalendarYear,MONTH(DecSun1+11)=12),DecSun1+11,""),IF(AND(YEAR(DecSun1+18)=CalendarYear,MONTH(DecSun1+18)=12),DecSun1+18,""))</f>
        <v>45273</v>
      </c>
      <c r="U71" s="14">
        <f>IF(DAY(DecSun1)=1,IF(AND(YEAR(DecSun1+12)=CalendarYear,MONTH(DecSun1+12)=12),DecSun1+12,""),IF(AND(YEAR(DecSun1+19)=CalendarYear,MONTH(DecSun1+19)=12),DecSun1+19,""))</f>
        <v>45274</v>
      </c>
      <c r="V71" s="14">
        <f>IF(DAY(DecSun1)=1,IF(AND(YEAR(DecSun1+13)=CalendarYear,MONTH(DecSun1+13)=12),DecSun1+13,""),IF(AND(YEAR(DecSun1+20)=CalendarYear,MONTH(DecSun1+20)=12),DecSun1+20,""))</f>
        <v>45275</v>
      </c>
      <c r="W71" s="14">
        <f>IF(DAY(DecSun1)=1,IF(AND(YEAR(DecSun1+14)=CalendarYear,MONTH(DecSun1+14)=12),DecSun1+14,""),IF(AND(YEAR(DecSun1+21)=CalendarYear,MONTH(DecSun1+21)=12),DecSun1+21,""))</f>
        <v>45276</v>
      </c>
      <c r="X71" s="14">
        <f>IF(DAY(DecSun1)=1,IF(AND(YEAR(DecSun1+15)=CalendarYear,MONTH(DecSun1+15)=12),DecSun1+15,""),IF(AND(YEAR(DecSun1+22)=CalendarYear,MONTH(DecSun1+22)=12),DecSun1+22,""))</f>
        <v>45277</v>
      </c>
      <c r="Y71" s="14">
        <f>IF(DAY(DecSun1)=1,IF(AND(YEAR(DecSun1+16)=CalendarYear,MONTH(DecSun1+16)=12),DecSun1+16,""),IF(AND(YEAR(DecSun1+23)=CalendarYear,MONTH(DecSun1+23)=12),DecSun1+23,""))</f>
        <v>45278</v>
      </c>
      <c r="Z71" s="14">
        <f>IF(DAY(DecSun1)=1,IF(AND(YEAR(DecSun1+17)=CalendarYear,MONTH(DecSun1+17)=12),DecSun1+17,""),IF(AND(YEAR(DecSun1+24)=CalendarYear,MONTH(DecSun1+24)=12),DecSun1+24,""))</f>
        <v>45279</v>
      </c>
      <c r="AA71" s="14">
        <f>IF(DAY(DecSun1)=1,IF(AND(YEAR(DecSun1+18)=CalendarYear,MONTH(DecSun1+18)=12),DecSun1+18,""),IF(AND(YEAR(DecSun1+25)=CalendarYear,MONTH(DecSun1+25)=12),DecSun1+25,""))</f>
        <v>45280</v>
      </c>
      <c r="AB71" s="14">
        <f>IF(DAY(DecSun1)=1,IF(AND(YEAR(DecSun1+19)=CalendarYear,MONTH(DecSun1+19)=12),DecSun1+19,""),IF(AND(YEAR(DecSun1+26)=CalendarYear,MONTH(DecSun1+26)=12),DecSun1+26,""))</f>
        <v>45281</v>
      </c>
      <c r="AC71" s="14">
        <f>IF(DAY(DecSun1)=1,IF(AND(YEAR(DecSun1+20)=CalendarYear,MONTH(DecSun1+20)=12),DecSun1+20,""),IF(AND(YEAR(DecSun1+27)=CalendarYear,MONTH(DecSun1+27)=12),DecSun1+27,""))</f>
        <v>45282</v>
      </c>
      <c r="AD71" s="14">
        <f>IF(DAY(DecSun1)=1,IF(AND(YEAR(DecSun1+21)=CalendarYear,MONTH(DecSun1+21)=12),DecSun1+21,""),IF(AND(YEAR(DecSun1+28)=CalendarYear,MONTH(DecSun1+28)=12),DecSun1+28,""))</f>
        <v>45283</v>
      </c>
      <c r="AE71" s="14">
        <f>IF(DAY(DecSun1)=1,IF(AND(YEAR(DecSun1+22)=CalendarYear,MONTH(DecSun1+22)=12),DecSun1+22,""),IF(AND(YEAR(DecSun1+29)=CalendarYear,MONTH(DecSun1+29)=12),DecSun1+29,""))</f>
        <v>45284</v>
      </c>
      <c r="AF71" s="14">
        <f>IF(DAY(DecSun1)=1,IF(AND(YEAR(DecSun1+23)=CalendarYear,MONTH(DecSun1+23)=12),DecSun1+23,""),IF(AND(YEAR(DecSun1+30)=CalendarYear,MONTH(DecSun1+30)=12),DecSun1+30,""))</f>
        <v>45285</v>
      </c>
      <c r="AG71" s="14">
        <f>IF(DAY(DecSun1)=1,IF(AND(YEAR(DecSun1+24)=CalendarYear,MONTH(DecSun1+24)=12),DecSun1+24,""),IF(AND(YEAR(DecSun1+31)=CalendarYear,MONTH(DecSun1+31)=12),DecSun1+31,""))</f>
        <v>45286</v>
      </c>
      <c r="AH71" s="14">
        <f>IF(DAY(DecSun1)=1,IF(AND(YEAR(DecSun1+25)=CalendarYear,MONTH(DecSun1+25)=12),DecSun1+25,""),IF(AND(YEAR(DecSun1+32)=CalendarYear,MONTH(DecSun1+32)=12),DecSun1+32,""))</f>
        <v>45287</v>
      </c>
      <c r="AI71" s="14">
        <f>IF(DAY(DecSun1)=1,IF(AND(YEAR(DecSun1+26)=CalendarYear,MONTH(DecSun1+26)=12),DecSun1+26,""),IF(AND(YEAR(DecSun1+33)=CalendarYear,MONTH(DecSun1+33)=12),DecSun1+33,""))</f>
        <v>45288</v>
      </c>
      <c r="AJ71" s="14">
        <f>IF(DAY(DecSun1)=1,IF(AND(YEAR(DecSun1+27)=CalendarYear,MONTH(DecSun1+27)=12),DecSun1+27,""),IF(AND(YEAR(DecSun1+34)=CalendarYear,MONTH(DecSun1+34)=12),DecSun1+34,""))</f>
        <v>45289</v>
      </c>
      <c r="AK71" s="14">
        <f>IF(DAY(DecSun1)=1,IF(AND(YEAR(DecSun1+28)=CalendarYear,MONTH(DecSun1+28)=12),DecSun1+28,""),IF(AND(YEAR(DecSun1+35)=CalendarYear,MONTH(DecSun1+35)=12),DecSun1+35,""))</f>
        <v>45290</v>
      </c>
      <c r="AL71" s="14">
        <f>IF(DAY(DecSun1)=1,IF(AND(YEAR(DecSun1+29)=CalendarYear,MONTH(DecSun1+29)=12),DecSun1+29,""),IF(AND(YEAR(DecSun1+36)=CalendarYear,MONTH(DecSun1+36)=12),DecSun1+36,""))</f>
        <v>45291</v>
      </c>
      <c r="AM71" s="15" t="str">
        <f>IF(DAY(DecSun1)=1,IF(AND(YEAR(DecSun1+30)=CalendarYear,MONTH(DecSun1+30)=12),DecSun1+30,""),IF(AND(YEAR(DecSun1+37)=CalendarYear,MONTH(DecSun1+37)=12),DecSun1+37,""))</f>
        <v/>
      </c>
    </row>
    <row r="72" spans="2:39" s="5" customFormat="1" ht="18.899999999999999" customHeight="1" x14ac:dyDescent="0.35">
      <c r="B72" s="90"/>
      <c r="C72" s="18" t="s">
        <v>0</v>
      </c>
      <c r="D72" s="18" t="s">
        <v>1</v>
      </c>
      <c r="E72" s="18" t="s">
        <v>2</v>
      </c>
      <c r="F72" s="18" t="s">
        <v>3</v>
      </c>
      <c r="G72" s="18" t="s">
        <v>4</v>
      </c>
      <c r="H72" s="6" t="s">
        <v>5</v>
      </c>
      <c r="I72" s="6" t="s">
        <v>6</v>
      </c>
      <c r="J72" s="6" t="s">
        <v>0</v>
      </c>
      <c r="K72" s="6" t="s">
        <v>1</v>
      </c>
      <c r="L72" s="6" t="s">
        <v>2</v>
      </c>
      <c r="M72" s="6" t="s">
        <v>3</v>
      </c>
      <c r="N72" s="6" t="s">
        <v>4</v>
      </c>
      <c r="O72" s="6" t="s">
        <v>5</v>
      </c>
      <c r="P72" s="6" t="s">
        <v>6</v>
      </c>
      <c r="Q72" s="6" t="s">
        <v>0</v>
      </c>
      <c r="R72" s="6" t="s">
        <v>1</v>
      </c>
      <c r="S72" s="6" t="s">
        <v>2</v>
      </c>
      <c r="T72" s="6" t="s">
        <v>3</v>
      </c>
      <c r="U72" s="6" t="s">
        <v>4</v>
      </c>
      <c r="V72" s="6" t="s">
        <v>5</v>
      </c>
      <c r="W72" s="6" t="s">
        <v>6</v>
      </c>
      <c r="X72" s="6" t="s">
        <v>0</v>
      </c>
      <c r="Y72" s="6" t="s">
        <v>1</v>
      </c>
      <c r="Z72" s="6" t="s">
        <v>2</v>
      </c>
      <c r="AA72" s="6" t="s">
        <v>3</v>
      </c>
      <c r="AB72" s="6" t="s">
        <v>4</v>
      </c>
      <c r="AC72" s="6" t="s">
        <v>5</v>
      </c>
      <c r="AD72" s="6" t="s">
        <v>6</v>
      </c>
      <c r="AE72" s="6" t="s">
        <v>0</v>
      </c>
      <c r="AF72" s="6" t="s">
        <v>1</v>
      </c>
      <c r="AG72" s="6" t="s">
        <v>2</v>
      </c>
      <c r="AH72" s="6" t="s">
        <v>3</v>
      </c>
      <c r="AI72" s="6" t="s">
        <v>4</v>
      </c>
      <c r="AJ72" s="6" t="s">
        <v>5</v>
      </c>
      <c r="AK72" s="6" t="s">
        <v>6</v>
      </c>
      <c r="AL72" s="6" t="s">
        <v>0</v>
      </c>
      <c r="AM72" s="9" t="s">
        <v>1</v>
      </c>
    </row>
    <row r="73" spans="2:39" ht="18.899999999999999" customHeight="1" x14ac:dyDescent="0.35">
      <c r="B73" s="75" t="s">
        <v>10</v>
      </c>
      <c r="C73" s="85"/>
      <c r="D73" s="85"/>
      <c r="E73" s="85"/>
      <c r="F73" s="85"/>
      <c r="G73" s="85"/>
      <c r="H73" s="82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  <c r="AL73" s="71"/>
      <c r="AM73" s="56"/>
    </row>
    <row r="74" spans="2:39" ht="18.899999999999999" customHeight="1" x14ac:dyDescent="0.35">
      <c r="B74" s="76" t="s">
        <v>9</v>
      </c>
      <c r="C74" s="85"/>
      <c r="D74" s="85"/>
      <c r="E74" s="85"/>
      <c r="F74" s="85"/>
      <c r="G74" s="85"/>
      <c r="H74" s="79"/>
      <c r="I74" s="12"/>
      <c r="J74" s="12"/>
      <c r="K74" s="12"/>
      <c r="L74" s="12"/>
      <c r="M74" s="12"/>
      <c r="N74" s="12"/>
      <c r="O74" s="31"/>
      <c r="P74" s="12"/>
      <c r="Q74" s="12"/>
      <c r="R74" s="12"/>
      <c r="S74" s="12"/>
      <c r="T74" s="12"/>
      <c r="U74" s="12"/>
      <c r="V74" s="31"/>
      <c r="W74" s="12"/>
      <c r="X74" s="12"/>
      <c r="Y74" s="12"/>
      <c r="Z74" s="12"/>
      <c r="AA74" s="12"/>
      <c r="AB74" s="12"/>
      <c r="AC74" s="31"/>
      <c r="AD74" s="12"/>
      <c r="AE74" s="12"/>
      <c r="AF74" s="12"/>
      <c r="AG74" s="12"/>
      <c r="AH74" s="12"/>
      <c r="AI74" s="12"/>
      <c r="AJ74" s="31"/>
      <c r="AK74" s="12"/>
      <c r="AL74" s="12"/>
      <c r="AM74" s="57"/>
    </row>
    <row r="75" spans="2:39" ht="18.899999999999999" customHeight="1" x14ac:dyDescent="0.35">
      <c r="B75" s="77" t="s">
        <v>7</v>
      </c>
      <c r="C75" s="85"/>
      <c r="D75" s="85"/>
      <c r="E75" s="85"/>
      <c r="F75" s="85"/>
      <c r="G75" s="85"/>
      <c r="H75" s="80"/>
      <c r="I75" s="32"/>
      <c r="J75" s="13"/>
      <c r="K75" s="13"/>
      <c r="L75" s="13"/>
      <c r="M75" s="13"/>
      <c r="N75" s="13"/>
      <c r="O75" s="13"/>
      <c r="P75" s="32"/>
      <c r="Q75" s="13"/>
      <c r="R75" s="13"/>
      <c r="S75" s="13"/>
      <c r="T75" s="13"/>
      <c r="U75" s="13"/>
      <c r="V75" s="13"/>
      <c r="W75" s="32"/>
      <c r="X75" s="13"/>
      <c r="Y75" s="13"/>
      <c r="Z75" s="13"/>
      <c r="AA75" s="13"/>
      <c r="AB75" s="13"/>
      <c r="AC75" s="13"/>
      <c r="AD75" s="32"/>
      <c r="AE75" s="13"/>
      <c r="AF75" s="13"/>
      <c r="AG75" s="13"/>
      <c r="AH75" s="13"/>
      <c r="AI75" s="13"/>
      <c r="AJ75" s="13"/>
      <c r="AK75" s="32"/>
      <c r="AL75" s="13"/>
      <c r="AM75" s="58"/>
    </row>
    <row r="76" spans="2:39" ht="18.899999999999999" customHeight="1" x14ac:dyDescent="0.35">
      <c r="B76" s="78" t="s">
        <v>8</v>
      </c>
      <c r="C76" s="86"/>
      <c r="D76" s="86"/>
      <c r="E76" s="86"/>
      <c r="F76" s="86"/>
      <c r="G76" s="86"/>
      <c r="H76" s="81"/>
      <c r="I76" s="30"/>
      <c r="J76" s="16"/>
      <c r="K76" s="16"/>
      <c r="L76" s="16"/>
      <c r="M76" s="16"/>
      <c r="N76" s="16"/>
      <c r="O76" s="16"/>
      <c r="P76" s="30"/>
      <c r="Q76" s="16"/>
      <c r="R76" s="16"/>
      <c r="S76" s="16"/>
      <c r="T76" s="16"/>
      <c r="U76" s="16"/>
      <c r="V76" s="16"/>
      <c r="W76" s="30"/>
      <c r="X76" s="16"/>
      <c r="Y76" s="16"/>
      <c r="Z76" s="16"/>
      <c r="AA76" s="16"/>
      <c r="AB76" s="16"/>
      <c r="AC76" s="16"/>
      <c r="AD76" s="30"/>
      <c r="AE76" s="16"/>
      <c r="AF76" s="16"/>
      <c r="AG76" s="16"/>
      <c r="AH76" s="16"/>
      <c r="AI76" s="16"/>
      <c r="AJ76" s="16"/>
      <c r="AK76" s="30"/>
      <c r="AL76" s="16"/>
      <c r="AM76" s="59"/>
    </row>
    <row r="79" spans="2:39" ht="18.899999999999999" customHeight="1" x14ac:dyDescent="0.35">
      <c r="K79" s="88"/>
    </row>
    <row r="81" s="3" customFormat="1" ht="18.899999999999999" customHeight="1" x14ac:dyDescent="0.35"/>
    <row r="82" s="3" customFormat="1" ht="18.899999999999999" customHeight="1" x14ac:dyDescent="0.35"/>
    <row r="83" s="3" customFormat="1" ht="18.899999999999999" customHeight="1" x14ac:dyDescent="0.35"/>
    <row r="84" s="3" customFormat="1" ht="18.899999999999999" customHeight="1" x14ac:dyDescent="0.35"/>
    <row r="85" s="3" customFormat="1" ht="18.899999999999999" customHeight="1" x14ac:dyDescent="0.35"/>
    <row r="86" s="3" customFormat="1" ht="18.899999999999999" customHeight="1" x14ac:dyDescent="0.35"/>
    <row r="87" s="3" customFormat="1" ht="18.899999999999999" customHeight="1" x14ac:dyDescent="0.35"/>
  </sheetData>
  <mergeCells count="13">
    <mergeCell ref="B5:B6"/>
    <mergeCell ref="B11:B12"/>
    <mergeCell ref="B17:B18"/>
    <mergeCell ref="B23:B24"/>
    <mergeCell ref="AH1:AM1"/>
    <mergeCell ref="B59:B60"/>
    <mergeCell ref="B65:B66"/>
    <mergeCell ref="B71:B72"/>
    <mergeCell ref="B29:B30"/>
    <mergeCell ref="B35:B36"/>
    <mergeCell ref="B41:B42"/>
    <mergeCell ref="B47:B48"/>
    <mergeCell ref="B53:B54"/>
  </mergeCells>
  <conditionalFormatting sqref="C5:AM5 C11:AM11 C17:AM17 C23:AM23 C29:AM29 C35:AM35 C41:AM41 C47:AM47 C53:AM53 C59:AM59 C65:AM65 C71:AM71">
    <cfRule type="expression" dxfId="104" priority="105">
      <formula>NOT(ISNUMBER(C5))</formula>
    </cfRule>
  </conditionalFormatting>
  <conditionalFormatting sqref="C6:AM6 C12:AM12 C18:AM18 C24:AM24 C30:AM30 C36:AM36 C42:AM42 C48:AM48 C54:AM54 C60:AM60 C66:AM66 C72:AM72">
    <cfRule type="expression" dxfId="103" priority="100" stopIfTrue="1">
      <formula>NOT(ISNUMBER(C5))</formula>
    </cfRule>
    <cfRule type="expression" dxfId="102" priority="104">
      <formula>OR(COUNTIF(C7:C9,1)&gt;1,COUNTIF(C7:C9,2)&gt;1,COUNTIF(C7:C9,3)&gt;1)</formula>
    </cfRule>
  </conditionalFormatting>
  <conditionalFormatting sqref="C7:K9 C13:AM14 C19:AM21 C25:AM27 C31:G33 C37:G39 C43:G45 C49:G51 C55:G57 C61:N63 C67:G69 C73:G75 C15:D15 F15:AM15 AM7:AM9 J31:N33 Q31:U33 X31:AB33 AE31:AM33 J37:N39 Q37:U39 X37:AB39 AE37:AM39 J43:N45 Q43:U45 X43:AB45 AE43:AI45 AL43:AM45 J49:N51 Q49:U51 X49:AM51 J55:N57 Q55:U57 X55:AB57 AE55:AM57 Q61:U63 X61:AB63 AE61:AI63 AL61:AM63 J67:N69 Q67:U69 X67:AB69 AE67:AM69 J73:N75 Q73:U75 X73:AB75 AE73:AI75 AL73:AM75">
    <cfRule type="cellIs" dxfId="101" priority="101" stopIfTrue="1" operator="equal">
      <formula>1</formula>
    </cfRule>
    <cfRule type="cellIs" dxfId="100" priority="102" stopIfTrue="1" operator="equal">
      <formula>2</formula>
    </cfRule>
    <cfRule type="cellIs" dxfId="99" priority="103" operator="equal">
      <formula>3</formula>
    </cfRule>
  </conditionalFormatting>
  <conditionalFormatting sqref="H31:I33">
    <cfRule type="cellIs" dxfId="98" priority="97" stopIfTrue="1" operator="equal">
      <formula>1</formula>
    </cfRule>
    <cfRule type="cellIs" dxfId="97" priority="98" stopIfTrue="1" operator="equal">
      <formula>2</formula>
    </cfRule>
    <cfRule type="cellIs" dxfId="96" priority="99" operator="equal">
      <formula>3</formula>
    </cfRule>
  </conditionalFormatting>
  <conditionalFormatting sqref="O31:P33">
    <cfRule type="cellIs" dxfId="95" priority="94" stopIfTrue="1" operator="equal">
      <formula>1</formula>
    </cfRule>
    <cfRule type="cellIs" dxfId="94" priority="95" stopIfTrue="1" operator="equal">
      <formula>2</formula>
    </cfRule>
    <cfRule type="cellIs" dxfId="93" priority="96" operator="equal">
      <formula>3</formula>
    </cfRule>
  </conditionalFormatting>
  <conditionalFormatting sqref="V31:W33">
    <cfRule type="cellIs" dxfId="92" priority="91" stopIfTrue="1" operator="equal">
      <formula>1</formula>
    </cfRule>
    <cfRule type="cellIs" dxfId="91" priority="92" stopIfTrue="1" operator="equal">
      <formula>2</formula>
    </cfRule>
    <cfRule type="cellIs" dxfId="90" priority="93" operator="equal">
      <formula>3</formula>
    </cfRule>
  </conditionalFormatting>
  <conditionalFormatting sqref="AC31:AD33">
    <cfRule type="cellIs" dxfId="89" priority="88" stopIfTrue="1" operator="equal">
      <formula>1</formula>
    </cfRule>
    <cfRule type="cellIs" dxfId="88" priority="89" stopIfTrue="1" operator="equal">
      <formula>2</formula>
    </cfRule>
    <cfRule type="cellIs" dxfId="87" priority="90" operator="equal">
      <formula>3</formula>
    </cfRule>
  </conditionalFormatting>
  <conditionalFormatting sqref="H37:I39">
    <cfRule type="cellIs" dxfId="86" priority="85" stopIfTrue="1" operator="equal">
      <formula>1</formula>
    </cfRule>
    <cfRule type="cellIs" dxfId="85" priority="86" stopIfTrue="1" operator="equal">
      <formula>2</formula>
    </cfRule>
    <cfRule type="cellIs" dxfId="84" priority="87" operator="equal">
      <formula>3</formula>
    </cfRule>
  </conditionalFormatting>
  <conditionalFormatting sqref="O37:P39">
    <cfRule type="cellIs" dxfId="83" priority="82" stopIfTrue="1" operator="equal">
      <formula>1</formula>
    </cfRule>
    <cfRule type="cellIs" dxfId="82" priority="83" stopIfTrue="1" operator="equal">
      <formula>2</formula>
    </cfRule>
    <cfRule type="cellIs" dxfId="81" priority="84" operator="equal">
      <formula>3</formula>
    </cfRule>
  </conditionalFormatting>
  <conditionalFormatting sqref="V37:W39">
    <cfRule type="cellIs" dxfId="80" priority="79" stopIfTrue="1" operator="equal">
      <formula>1</formula>
    </cfRule>
    <cfRule type="cellIs" dxfId="79" priority="80" stopIfTrue="1" operator="equal">
      <formula>2</formula>
    </cfRule>
    <cfRule type="cellIs" dxfId="78" priority="81" operator="equal">
      <formula>3</formula>
    </cfRule>
  </conditionalFormatting>
  <conditionalFormatting sqref="AC37:AD39">
    <cfRule type="cellIs" dxfId="77" priority="76" stopIfTrue="1" operator="equal">
      <formula>1</formula>
    </cfRule>
    <cfRule type="cellIs" dxfId="76" priority="77" stopIfTrue="1" operator="equal">
      <formula>2</formula>
    </cfRule>
    <cfRule type="cellIs" dxfId="75" priority="78" operator="equal">
      <formula>3</formula>
    </cfRule>
  </conditionalFormatting>
  <conditionalFormatting sqref="H43:I45">
    <cfRule type="cellIs" dxfId="74" priority="73" stopIfTrue="1" operator="equal">
      <formula>1</formula>
    </cfRule>
    <cfRule type="cellIs" dxfId="73" priority="74" stopIfTrue="1" operator="equal">
      <formula>2</formula>
    </cfRule>
    <cfRule type="cellIs" dxfId="72" priority="75" operator="equal">
      <formula>3</formula>
    </cfRule>
  </conditionalFormatting>
  <conditionalFormatting sqref="O43:P45">
    <cfRule type="cellIs" dxfId="71" priority="70" stopIfTrue="1" operator="equal">
      <formula>1</formula>
    </cfRule>
    <cfRule type="cellIs" dxfId="70" priority="71" stopIfTrue="1" operator="equal">
      <formula>2</formula>
    </cfRule>
    <cfRule type="cellIs" dxfId="69" priority="72" operator="equal">
      <formula>3</formula>
    </cfRule>
  </conditionalFormatting>
  <conditionalFormatting sqref="V43:W45">
    <cfRule type="cellIs" dxfId="68" priority="67" stopIfTrue="1" operator="equal">
      <formula>1</formula>
    </cfRule>
    <cfRule type="cellIs" dxfId="67" priority="68" stopIfTrue="1" operator="equal">
      <formula>2</formula>
    </cfRule>
    <cfRule type="cellIs" dxfId="66" priority="69" operator="equal">
      <formula>3</formula>
    </cfRule>
  </conditionalFormatting>
  <conditionalFormatting sqref="AC43:AD45">
    <cfRule type="cellIs" dxfId="65" priority="64" stopIfTrue="1" operator="equal">
      <formula>1</formula>
    </cfRule>
    <cfRule type="cellIs" dxfId="64" priority="65" stopIfTrue="1" operator="equal">
      <formula>2</formula>
    </cfRule>
    <cfRule type="cellIs" dxfId="63" priority="66" operator="equal">
      <formula>3</formula>
    </cfRule>
  </conditionalFormatting>
  <conditionalFormatting sqref="AJ43:AK45">
    <cfRule type="cellIs" dxfId="62" priority="61" stopIfTrue="1" operator="equal">
      <formula>1</formula>
    </cfRule>
    <cfRule type="cellIs" dxfId="61" priority="62" stopIfTrue="1" operator="equal">
      <formula>2</formula>
    </cfRule>
    <cfRule type="cellIs" dxfId="60" priority="63" operator="equal">
      <formula>3</formula>
    </cfRule>
  </conditionalFormatting>
  <conditionalFormatting sqref="H49:I51">
    <cfRule type="cellIs" dxfId="59" priority="58" stopIfTrue="1" operator="equal">
      <formula>1</formula>
    </cfRule>
    <cfRule type="cellIs" dxfId="58" priority="59" stopIfTrue="1" operator="equal">
      <formula>2</formula>
    </cfRule>
    <cfRule type="cellIs" dxfId="57" priority="60" operator="equal">
      <formula>3</formula>
    </cfRule>
  </conditionalFormatting>
  <conditionalFormatting sqref="O49:P51">
    <cfRule type="cellIs" dxfId="56" priority="55" stopIfTrue="1" operator="equal">
      <formula>1</formula>
    </cfRule>
    <cfRule type="cellIs" dxfId="55" priority="56" stopIfTrue="1" operator="equal">
      <formula>2</formula>
    </cfRule>
    <cfRule type="cellIs" dxfId="54" priority="57" operator="equal">
      <formula>3</formula>
    </cfRule>
  </conditionalFormatting>
  <conditionalFormatting sqref="V49:W51">
    <cfRule type="cellIs" dxfId="53" priority="52" stopIfTrue="1" operator="equal">
      <formula>1</formula>
    </cfRule>
    <cfRule type="cellIs" dxfId="52" priority="53" stopIfTrue="1" operator="equal">
      <formula>2</formula>
    </cfRule>
    <cfRule type="cellIs" dxfId="51" priority="54" operator="equal">
      <formula>3</formula>
    </cfRule>
  </conditionalFormatting>
  <conditionalFormatting sqref="H55:I57">
    <cfRule type="cellIs" dxfId="50" priority="49" stopIfTrue="1" operator="equal">
      <formula>1</formula>
    </cfRule>
    <cfRule type="cellIs" dxfId="49" priority="50" stopIfTrue="1" operator="equal">
      <formula>2</formula>
    </cfRule>
    <cfRule type="cellIs" dxfId="48" priority="51" operator="equal">
      <formula>3</formula>
    </cfRule>
  </conditionalFormatting>
  <conditionalFormatting sqref="O55:P57">
    <cfRule type="cellIs" dxfId="47" priority="46" stopIfTrue="1" operator="equal">
      <formula>1</formula>
    </cfRule>
    <cfRule type="cellIs" dxfId="46" priority="47" stopIfTrue="1" operator="equal">
      <formula>2</formula>
    </cfRule>
    <cfRule type="cellIs" dxfId="45" priority="48" operator="equal">
      <formula>3</formula>
    </cfRule>
  </conditionalFormatting>
  <conditionalFormatting sqref="V55:W57">
    <cfRule type="cellIs" dxfId="44" priority="43" stopIfTrue="1" operator="equal">
      <formula>1</formula>
    </cfRule>
    <cfRule type="cellIs" dxfId="43" priority="44" stopIfTrue="1" operator="equal">
      <formula>2</formula>
    </cfRule>
    <cfRule type="cellIs" dxfId="42" priority="45" operator="equal">
      <formula>3</formula>
    </cfRule>
  </conditionalFormatting>
  <conditionalFormatting sqref="AC55:AD57">
    <cfRule type="cellIs" dxfId="41" priority="40" stopIfTrue="1" operator="equal">
      <formula>1</formula>
    </cfRule>
    <cfRule type="cellIs" dxfId="40" priority="41" stopIfTrue="1" operator="equal">
      <formula>2</formula>
    </cfRule>
    <cfRule type="cellIs" dxfId="39" priority="42" operator="equal">
      <formula>3</formula>
    </cfRule>
  </conditionalFormatting>
  <conditionalFormatting sqref="O61:P63">
    <cfRule type="cellIs" dxfId="38" priority="37" stopIfTrue="1" operator="equal">
      <formula>1</formula>
    </cfRule>
    <cfRule type="cellIs" dxfId="37" priority="38" stopIfTrue="1" operator="equal">
      <formula>2</formula>
    </cfRule>
    <cfRule type="cellIs" dxfId="36" priority="39" operator="equal">
      <formula>3</formula>
    </cfRule>
  </conditionalFormatting>
  <conditionalFormatting sqref="V61:W63">
    <cfRule type="cellIs" dxfId="35" priority="34" stopIfTrue="1" operator="equal">
      <formula>1</formula>
    </cfRule>
    <cfRule type="cellIs" dxfId="34" priority="35" stopIfTrue="1" operator="equal">
      <formula>2</formula>
    </cfRule>
    <cfRule type="cellIs" dxfId="33" priority="36" operator="equal">
      <formula>3</formula>
    </cfRule>
  </conditionalFormatting>
  <conditionalFormatting sqref="AC61:AD63">
    <cfRule type="cellIs" dxfId="32" priority="31" stopIfTrue="1" operator="equal">
      <formula>1</formula>
    </cfRule>
    <cfRule type="cellIs" dxfId="31" priority="32" stopIfTrue="1" operator="equal">
      <formula>2</formula>
    </cfRule>
    <cfRule type="cellIs" dxfId="30" priority="33" operator="equal">
      <formula>3</formula>
    </cfRule>
  </conditionalFormatting>
  <conditionalFormatting sqref="AJ61:AK63">
    <cfRule type="cellIs" dxfId="29" priority="28" stopIfTrue="1" operator="equal">
      <formula>1</formula>
    </cfRule>
    <cfRule type="cellIs" dxfId="28" priority="29" stopIfTrue="1" operator="equal">
      <formula>2</formula>
    </cfRule>
    <cfRule type="cellIs" dxfId="27" priority="30" operator="equal">
      <formula>3</formula>
    </cfRule>
  </conditionalFormatting>
  <conditionalFormatting sqref="H67:I69">
    <cfRule type="cellIs" dxfId="26" priority="25" stopIfTrue="1" operator="equal">
      <formula>1</formula>
    </cfRule>
    <cfRule type="cellIs" dxfId="25" priority="26" stopIfTrue="1" operator="equal">
      <formula>2</formula>
    </cfRule>
    <cfRule type="cellIs" dxfId="24" priority="27" operator="equal">
      <formula>3</formula>
    </cfRule>
  </conditionalFormatting>
  <conditionalFormatting sqref="O67:P69">
    <cfRule type="cellIs" dxfId="23" priority="22" stopIfTrue="1" operator="equal">
      <formula>1</formula>
    </cfRule>
    <cfRule type="cellIs" dxfId="22" priority="23" stopIfTrue="1" operator="equal">
      <formula>2</formula>
    </cfRule>
    <cfRule type="cellIs" dxfId="21" priority="24" operator="equal">
      <formula>3</formula>
    </cfRule>
  </conditionalFormatting>
  <conditionalFormatting sqref="V67:W69">
    <cfRule type="cellIs" dxfId="20" priority="19" stopIfTrue="1" operator="equal">
      <formula>1</formula>
    </cfRule>
    <cfRule type="cellIs" dxfId="19" priority="20" stopIfTrue="1" operator="equal">
      <formula>2</formula>
    </cfRule>
    <cfRule type="cellIs" dxfId="18" priority="21" operator="equal">
      <formula>3</formula>
    </cfRule>
  </conditionalFormatting>
  <conditionalFormatting sqref="AC67:AD69">
    <cfRule type="cellIs" dxfId="17" priority="16" stopIfTrue="1" operator="equal">
      <formula>1</formula>
    </cfRule>
    <cfRule type="cellIs" dxfId="16" priority="17" stopIfTrue="1" operator="equal">
      <formula>2</formula>
    </cfRule>
    <cfRule type="cellIs" dxfId="15" priority="18" operator="equal">
      <formula>3</formula>
    </cfRule>
  </conditionalFormatting>
  <conditionalFormatting sqref="H73:I75">
    <cfRule type="cellIs" dxfId="14" priority="13" stopIfTrue="1" operator="equal">
      <formula>1</formula>
    </cfRule>
    <cfRule type="cellIs" dxfId="13" priority="14" stopIfTrue="1" operator="equal">
      <formula>2</formula>
    </cfRule>
    <cfRule type="cellIs" dxfId="12" priority="15" operator="equal">
      <formula>3</formula>
    </cfRule>
  </conditionalFormatting>
  <conditionalFormatting sqref="O73:P75">
    <cfRule type="cellIs" dxfId="11" priority="10" stopIfTrue="1" operator="equal">
      <formula>1</formula>
    </cfRule>
    <cfRule type="cellIs" dxfId="10" priority="11" stopIfTrue="1" operator="equal">
      <formula>2</formula>
    </cfRule>
    <cfRule type="cellIs" dxfId="9" priority="12" operator="equal">
      <formula>3</formula>
    </cfRule>
  </conditionalFormatting>
  <conditionalFormatting sqref="V73:W75">
    <cfRule type="cellIs" dxfId="8" priority="7" stopIfTrue="1" operator="equal">
      <formula>1</formula>
    </cfRule>
    <cfRule type="cellIs" dxfId="7" priority="8" stopIfTrue="1" operator="equal">
      <formula>2</formula>
    </cfRule>
    <cfRule type="cellIs" dxfId="6" priority="9" operator="equal">
      <formula>3</formula>
    </cfRule>
  </conditionalFormatting>
  <conditionalFormatting sqref="AC73:AD75">
    <cfRule type="cellIs" dxfId="5" priority="4" stopIfTrue="1" operator="equal">
      <formula>1</formula>
    </cfRule>
    <cfRule type="cellIs" dxfId="4" priority="5" stopIfTrue="1" operator="equal">
      <formula>2</formula>
    </cfRule>
    <cfRule type="cellIs" dxfId="3" priority="6" operator="equal">
      <formula>3</formula>
    </cfRule>
  </conditionalFormatting>
  <conditionalFormatting sqref="AJ73:AK75">
    <cfRule type="cellIs" dxfId="2" priority="1" stopIfTrue="1" operator="equal">
      <formula>1</formula>
    </cfRule>
    <cfRule type="cellIs" dxfId="1" priority="2" stopIfTrue="1" operator="equal">
      <formula>2</formula>
    </cfRule>
    <cfRule type="cellIs" dxfId="0" priority="3" operator="equal">
      <formula>3</formula>
    </cfRule>
  </conditionalFormatting>
  <dataValidations count="2">
    <dataValidation allowBlank="1" showInputMessage="1" showErrorMessage="1" promptTitle="Shift Work Calendar" prompt="Use the spin buttons to change the calendar year. _x000a__x000a_Calendar automatically shows daily shift schedule for up to 3 jobs. Setup the job/shift details and pattern from the Jobs and Shifts tab._x000a__x000a_Days highlighted red indicate schedule conflicts." sqref="A1" xr:uid="{00000000-0002-0000-0000-000000000000}"/>
    <dataValidation allowBlank="1" showInputMessage="1" showErrorMessage="1" prompt="Use the spin buttons to quickly change the calendar year" sqref="AH1" xr:uid="{00000000-0002-0000-0000-000001000000}"/>
  </dataValidations>
  <printOptions horizontalCentered="1" verticalCentered="1"/>
  <pageMargins left="0.3" right="0.3" top="0.3" bottom="0.3" header="0.3" footer="0.3"/>
  <pageSetup scale="5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">
              <controlPr defaultSize="0" print="0" autoPict="0" altText="Use the spinner button to change calendar year or change the year in cell AE3">
                <anchor moveWithCells="1">
                  <from>
                    <xdr:col>33</xdr:col>
                    <xdr:colOff>60960</xdr:colOff>
                    <xdr:row>0</xdr:row>
                    <xdr:rowOff>312420</xdr:rowOff>
                  </from>
                  <to>
                    <xdr:col>33</xdr:col>
                    <xdr:colOff>213360</xdr:colOff>
                    <xdr:row>0</xdr:row>
                    <xdr:rowOff>617220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426e97fa315356fffbdcd9876fe988c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14b8f0def80e6d70ce3def20c90759ae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71af3243-3dd4-4a8d-8c0d-dd76da1f02a5">Not started</Status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33DD5992-68AE-4B29-AEFE-7AC47D40B6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4082A6-59E9-47FE-A802-4274C54383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18A6C93-A69C-4202-9E10-B2DDF75C0D1E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TM89105255</Templat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Shift Work Calendar</vt:lpstr>
      <vt:lpstr>CalendarYear</vt:lpstr>
      <vt:lpstr>Range_Dates</vt:lpstr>
      <vt:lpstr>Range_Days</vt:lpstr>
      <vt:lpstr>Range_Weekdays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2020-10-06T19:45:38Z</dcterms:created>
  <dcterms:modified xsi:type="dcterms:W3CDTF">2023-03-12T11:45:51Z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  <property fmtid="{D5CDD505-2E9C-101B-9397-08002B2CF9AE}" pid="3" name="TBCO_ScreenResolution">
    <vt:lpwstr>120 120 1920 1080</vt:lpwstr>
  </property>
</Properties>
</file>